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33c756dbeab2f7/Documents/"/>
    </mc:Choice>
  </mc:AlternateContent>
  <xr:revisionPtr revIDLastSave="16" documentId="8_{67FEA221-3341-44ED-A952-5E275ACB2517}" xr6:coauthVersionLast="47" xr6:coauthVersionMax="47" xr10:uidLastSave="{13C4275F-728B-4507-B73F-91CBB8D6CC7B}"/>
  <bookViews>
    <workbookView xWindow="11424" yWindow="0" windowWidth="11712" windowHeight="12336" activeTab="1" xr2:uid="{1D6A7842-F422-47E1-9397-FDBD9BA2ABDF}"/>
  </bookViews>
  <sheets>
    <sheet name="q7" sheetId="1" r:id="rId1"/>
    <sheet name="q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3" i="2"/>
  <c r="H4" i="2"/>
  <c r="D9" i="2"/>
  <c r="E9" i="2" s="1"/>
  <c r="B4" i="2"/>
  <c r="B2" i="2"/>
  <c r="D8" i="2" s="1"/>
  <c r="E11" i="2"/>
  <c r="C4" i="2"/>
  <c r="J12" i="1"/>
  <c r="J11" i="1"/>
  <c r="J10" i="1"/>
  <c r="J9" i="1"/>
  <c r="I10" i="1"/>
  <c r="I11" i="1"/>
  <c r="I12" i="1"/>
  <c r="I9" i="1"/>
  <c r="J8" i="1"/>
  <c r="J5" i="1"/>
  <c r="J4" i="1"/>
  <c r="J3" i="1"/>
  <c r="J2" i="1"/>
  <c r="J1" i="1"/>
  <c r="M6" i="1"/>
  <c r="M5" i="1"/>
  <c r="M4" i="1"/>
  <c r="M3" i="1"/>
  <c r="M2" i="1"/>
  <c r="E10" i="2" l="1"/>
  <c r="G4" i="2"/>
  <c r="I4" i="2" s="1"/>
  <c r="J4" i="2" s="1"/>
  <c r="C5" i="2" s="1"/>
  <c r="A8" i="2" l="1"/>
  <c r="B8" i="2" s="1"/>
</calcChain>
</file>

<file path=xl/sharedStrings.xml><?xml version="1.0" encoding="utf-8"?>
<sst xmlns="http://schemas.openxmlformats.org/spreadsheetml/2006/main" count="47" uniqueCount="47">
  <si>
    <t>Pre tax income</t>
  </si>
  <si>
    <t xml:space="preserve">primary client A </t>
  </si>
  <si>
    <t>Primary client B</t>
  </si>
  <si>
    <t>secondary clinet B</t>
  </si>
  <si>
    <t>Expenses</t>
  </si>
  <si>
    <t>Income tax client A</t>
  </si>
  <si>
    <t>Income tax client B</t>
  </si>
  <si>
    <t>Basic needs</t>
  </si>
  <si>
    <t>Private school fees</t>
  </si>
  <si>
    <t>Entertainment and travel</t>
  </si>
  <si>
    <t>Motgage,loan and credit card repayments</t>
  </si>
  <si>
    <t>Non super assets</t>
  </si>
  <si>
    <t>Home and contenets</t>
  </si>
  <si>
    <t>cash in savings account</t>
  </si>
  <si>
    <t>2100 Telstra shares at 3.85 in 2020</t>
  </si>
  <si>
    <t>Super</t>
  </si>
  <si>
    <t xml:space="preserve">Client A </t>
  </si>
  <si>
    <t xml:space="preserve">Clint B </t>
  </si>
  <si>
    <t>Liabilities</t>
  </si>
  <si>
    <t>Motgage (20) at 43350 p.a</t>
  </si>
  <si>
    <t>car loans(2) at 27500</t>
  </si>
  <si>
    <t>credit card</t>
  </si>
  <si>
    <t>Insurance</t>
  </si>
  <si>
    <t>Life Insurance A</t>
  </si>
  <si>
    <t>Life Insurance b</t>
  </si>
  <si>
    <t xml:space="preserve">Medicare </t>
  </si>
  <si>
    <t xml:space="preserve">Telstra shares </t>
  </si>
  <si>
    <t>Purchase</t>
  </si>
  <si>
    <t>sale price</t>
  </si>
  <si>
    <t xml:space="preserve">net gain </t>
  </si>
  <si>
    <t>less discount</t>
  </si>
  <si>
    <t>distributions per person</t>
  </si>
  <si>
    <t>Taxable income client A</t>
  </si>
  <si>
    <t>Medicare surcharge</t>
  </si>
  <si>
    <t>Net tax</t>
  </si>
  <si>
    <t>Taxable Income Client B</t>
  </si>
  <si>
    <t xml:space="preserve">Income tax </t>
  </si>
  <si>
    <t>pension</t>
  </si>
  <si>
    <t>Financial asset</t>
  </si>
  <si>
    <t>Superannuation</t>
  </si>
  <si>
    <t>income p.a</t>
  </si>
  <si>
    <t xml:space="preserve">Deeming rate </t>
  </si>
  <si>
    <t>&gt;103800</t>
  </si>
  <si>
    <t>&lt;103800</t>
  </si>
  <si>
    <t>Income test</t>
  </si>
  <si>
    <t>Assets test</t>
  </si>
  <si>
    <t>Pension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</si>
</sst>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6B72-20D5-4E5C-9F9B-8B459C30090A}">
  <dimension ref="A1:M17"/>
  <sheetViews>
    <sheetView workbookViewId="0">
      <selection activeCell="J13" sqref="J13"/>
    </sheetView>
  </sheetViews>
  <sheetFormatPr defaultRowHeight="14.4" x14ac:dyDescent="0.3"/>
  <cols>
    <col min="1" max="1" width="13.77734375" bestFit="1" customWidth="1"/>
    <col min="5" max="5" width="16" bestFit="1" customWidth="1"/>
    <col min="9" max="9" width="13.5546875" bestFit="1" customWidth="1"/>
  </cols>
  <sheetData>
    <row r="1" spans="1:13" x14ac:dyDescent="0.3">
      <c r="A1" t="s">
        <v>0</v>
      </c>
      <c r="E1" t="s">
        <v>4</v>
      </c>
      <c r="I1" t="s">
        <v>32</v>
      </c>
      <c r="J1">
        <f>C2+M6</f>
        <v>132678.75</v>
      </c>
      <c r="L1" t="s">
        <v>26</v>
      </c>
    </row>
    <row r="2" spans="1:13" x14ac:dyDescent="0.3">
      <c r="A2" t="s">
        <v>1</v>
      </c>
      <c r="C2">
        <v>132400</v>
      </c>
      <c r="E2" t="s">
        <v>5</v>
      </c>
      <c r="G2">
        <v>39600</v>
      </c>
      <c r="I2" t="s">
        <v>36</v>
      </c>
      <c r="J2">
        <f>29467+(J1-120000)*0.37</f>
        <v>34158.137499999997</v>
      </c>
      <c r="L2" t="s">
        <v>27</v>
      </c>
      <c r="M2">
        <f>3.85*2100</f>
        <v>8085</v>
      </c>
    </row>
    <row r="3" spans="1:13" x14ac:dyDescent="0.3">
      <c r="A3" t="s">
        <v>2</v>
      </c>
      <c r="C3">
        <v>86000</v>
      </c>
      <c r="E3" t="s">
        <v>6</v>
      </c>
      <c r="G3">
        <v>38950</v>
      </c>
      <c r="I3" t="s">
        <v>25</v>
      </c>
      <c r="J3">
        <f>0.02*J1</f>
        <v>2653.5750000000003</v>
      </c>
      <c r="L3" t="s">
        <v>28</v>
      </c>
      <c r="M3">
        <f>9200</f>
        <v>9200</v>
      </c>
    </row>
    <row r="4" spans="1:13" x14ac:dyDescent="0.3">
      <c r="A4" t="s">
        <v>3</v>
      </c>
      <c r="C4">
        <v>42900</v>
      </c>
      <c r="E4" t="s">
        <v>7</v>
      </c>
      <c r="G4">
        <v>78500</v>
      </c>
      <c r="I4" t="s">
        <v>33</v>
      </c>
      <c r="J4">
        <f>0.0125*J1</f>
        <v>1658.484375</v>
      </c>
      <c r="L4" t="s">
        <v>29</v>
      </c>
      <c r="M4">
        <f>M3-M2</f>
        <v>1115</v>
      </c>
    </row>
    <row r="5" spans="1:13" x14ac:dyDescent="0.3">
      <c r="E5" t="s">
        <v>8</v>
      </c>
      <c r="G5">
        <v>25300</v>
      </c>
      <c r="I5" t="s">
        <v>34</v>
      </c>
      <c r="J5">
        <f>SUM(J2:J4)</f>
        <v>38470.196874999994</v>
      </c>
      <c r="L5" t="s">
        <v>30</v>
      </c>
      <c r="M5">
        <f>M4/2</f>
        <v>557.5</v>
      </c>
    </row>
    <row r="6" spans="1:13" x14ac:dyDescent="0.3">
      <c r="E6" t="s">
        <v>9</v>
      </c>
      <c r="G6">
        <v>38600</v>
      </c>
      <c r="L6" t="s">
        <v>31</v>
      </c>
      <c r="M6">
        <f>M5/2</f>
        <v>278.75</v>
      </c>
    </row>
    <row r="7" spans="1:13" x14ac:dyDescent="0.3">
      <c r="E7" t="s">
        <v>10</v>
      </c>
      <c r="G7">
        <v>82720</v>
      </c>
    </row>
    <row r="8" spans="1:13" x14ac:dyDescent="0.3">
      <c r="I8" t="s">
        <v>35</v>
      </c>
      <c r="J8">
        <f>M6+C3+C4</f>
        <v>129178.75</v>
      </c>
    </row>
    <row r="9" spans="1:13" x14ac:dyDescent="0.3">
      <c r="A9" t="s">
        <v>11</v>
      </c>
      <c r="E9" t="s">
        <v>15</v>
      </c>
      <c r="I9" t="str">
        <f>I2</f>
        <v xml:space="preserve">Income tax </v>
      </c>
      <c r="J9">
        <f>29467+(J8-120000)*0.37</f>
        <v>32863.137499999997</v>
      </c>
    </row>
    <row r="10" spans="1:13" x14ac:dyDescent="0.3">
      <c r="A10" t="s">
        <v>12</v>
      </c>
      <c r="C10">
        <v>1650000</v>
      </c>
      <c r="E10" t="s">
        <v>16</v>
      </c>
      <c r="F10">
        <v>46000</v>
      </c>
      <c r="I10" t="str">
        <f t="shared" ref="I10:I12" si="0">I3</f>
        <v xml:space="preserve">Medicare </v>
      </c>
      <c r="J10">
        <f>J8*0.02</f>
        <v>2583.5750000000003</v>
      </c>
    </row>
    <row r="11" spans="1:13" x14ac:dyDescent="0.3">
      <c r="A11" t="s">
        <v>13</v>
      </c>
      <c r="C11">
        <v>4000</v>
      </c>
      <c r="E11" t="s">
        <v>17</v>
      </c>
      <c r="F11">
        <v>39000</v>
      </c>
      <c r="I11" t="str">
        <f t="shared" si="0"/>
        <v>Medicare surcharge</v>
      </c>
      <c r="J11">
        <f>J8*0.0125</f>
        <v>1614.734375</v>
      </c>
    </row>
    <row r="12" spans="1:13" x14ac:dyDescent="0.3">
      <c r="A12" t="s">
        <v>14</v>
      </c>
      <c r="C12">
        <v>9200</v>
      </c>
      <c r="I12" t="str">
        <f t="shared" si="0"/>
        <v>Net tax</v>
      </c>
      <c r="J12">
        <f>SUM(J9:J11)</f>
        <v>37061.446874999994</v>
      </c>
    </row>
    <row r="14" spans="1:13" x14ac:dyDescent="0.3">
      <c r="A14" t="s">
        <v>18</v>
      </c>
      <c r="E14" t="s">
        <v>22</v>
      </c>
    </row>
    <row r="15" spans="1:13" x14ac:dyDescent="0.3">
      <c r="A15" t="s">
        <v>19</v>
      </c>
      <c r="C15">
        <v>670000</v>
      </c>
      <c r="E15" t="s">
        <v>23</v>
      </c>
      <c r="G15">
        <v>120000</v>
      </c>
    </row>
    <row r="16" spans="1:13" x14ac:dyDescent="0.3">
      <c r="A16" t="s">
        <v>20</v>
      </c>
      <c r="C16">
        <v>45000</v>
      </c>
      <c r="E16" t="s">
        <v>24</v>
      </c>
      <c r="G16">
        <v>84000</v>
      </c>
    </row>
    <row r="17" spans="1:3" x14ac:dyDescent="0.3">
      <c r="A17" t="s">
        <v>21</v>
      </c>
      <c r="C17">
        <v>41000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6DF9-36B2-4EAA-B163-F27CC926CF63}">
  <dimension ref="A1:J13"/>
  <sheetViews>
    <sheetView tabSelected="1" workbookViewId="0">
      <selection activeCell="G3" sqref="G3"/>
    </sheetView>
  </sheetViews>
  <sheetFormatPr defaultRowHeight="14.4" x14ac:dyDescent="0.3"/>
  <cols>
    <col min="6" max="6" width="12" bestFit="1" customWidth="1"/>
  </cols>
  <sheetData>
    <row r="1" spans="1:10" x14ac:dyDescent="0.3">
      <c r="A1" t="s">
        <v>37</v>
      </c>
      <c r="G1" t="s">
        <v>42</v>
      </c>
      <c r="H1" t="s">
        <v>43</v>
      </c>
    </row>
    <row r="2" spans="1:10" x14ac:dyDescent="0.3">
      <c r="A2" t="s">
        <v>38</v>
      </c>
      <c r="B2">
        <f>430000+59000</f>
        <v>489000</v>
      </c>
      <c r="F2" t="s">
        <v>41</v>
      </c>
      <c r="G2" s="1">
        <v>2.2499999999999999E-2</v>
      </c>
      <c r="H2" s="1">
        <v>2.5000000000000001E-3</v>
      </c>
    </row>
    <row r="3" spans="1:10" x14ac:dyDescent="0.3">
      <c r="A3" t="s">
        <v>39</v>
      </c>
      <c r="B3">
        <v>390000</v>
      </c>
      <c r="G3">
        <f>B2-62600</f>
        <v>426400</v>
      </c>
    </row>
    <row r="4" spans="1:10" x14ac:dyDescent="0.3">
      <c r="A4" t="s">
        <v>40</v>
      </c>
      <c r="B4">
        <f>28000+19000</f>
        <v>47000</v>
      </c>
      <c r="C4">
        <f>B4/26</f>
        <v>1807.6923076923076</v>
      </c>
      <c r="G4">
        <f>G3*G2</f>
        <v>9594</v>
      </c>
      <c r="H4">
        <f>62600*H2</f>
        <v>156.5</v>
      </c>
      <c r="I4">
        <f>H4+G4</f>
        <v>9750.5</v>
      </c>
      <c r="J4">
        <f>I4/26</f>
        <v>375.01923076923077</v>
      </c>
    </row>
    <row r="5" spans="1:10" x14ac:dyDescent="0.3">
      <c r="C5">
        <f>C4+J4</f>
        <v>2182.7115384615386</v>
      </c>
    </row>
    <row r="7" spans="1:10" x14ac:dyDescent="0.3">
      <c r="A7" t="s">
        <v>44</v>
      </c>
      <c r="D7" t="s">
        <v>45</v>
      </c>
    </row>
    <row r="8" spans="1:10" x14ac:dyDescent="0.3">
      <c r="A8">
        <f>(C5-212)*0.5</f>
        <v>985.35576923076928</v>
      </c>
      <c r="B8">
        <f>862.6-A8</f>
        <v>-122.75576923076926</v>
      </c>
      <c r="D8">
        <f>B3+B2</f>
        <v>879000</v>
      </c>
    </row>
    <row r="9" spans="1:10" x14ac:dyDescent="0.3">
      <c r="B9" t="s">
        <v>46</v>
      </c>
      <c r="D9">
        <f>(D8-314000)/1000</f>
        <v>565</v>
      </c>
      <c r="E9">
        <f>D9*3</f>
        <v>1695</v>
      </c>
    </row>
    <row r="10" spans="1:10" x14ac:dyDescent="0.3">
      <c r="E10">
        <f>862.6-E9</f>
        <v>-832.4</v>
      </c>
    </row>
    <row r="11" spans="1:10" x14ac:dyDescent="0.3">
      <c r="E11" t="str">
        <f>B9</f>
        <v>Pension per person</v>
      </c>
    </row>
    <row r="13" spans="1:10" x14ac:dyDescent="0.3">
      <c r="F13">
        <f>430+59-62.6</f>
        <v>426.4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q7</vt:lpstr>
      <vt:lpstr>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Maitrya Anupam</dc:creator>
  <cp:lastModifiedBy>Maitrya Anupam</cp:lastModifiedBy>
  <dcterms:created xsi:type="dcterms:W3CDTF">2024-10-20T01:17:34Z</dcterms:created>
  <dcterms:modified xsi:type="dcterms:W3CDTF">2024-11-18T01:36:44Z</dcterms:modified>
</cp:coreProperties>
</file>