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0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33c756dbeab2f7/Documents/"/>
    </mc:Choice>
  </mc:AlternateContent>
  <xr:revisionPtr revIDLastSave="0" documentId="8_{A9ED722E-883F-42CE-89D3-5485DCBF5E3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Q2" sheetId="1" r:id="rId1"/>
    <sheet name="Q3" sheetId="2" r:id="rId2"/>
    <sheet name="Q3 (vii)" sheetId="5" r:id="rId3"/>
  </sheets>
  <definedNames>
    <definedName name="solver_adj" localSheetId="1" hidden="1">'Q3'!$J$8</definedName>
    <definedName name="solver_adj" localSheetId="2" hidden="1">'Q3 (vii)'!$I$4</definedName>
    <definedName name="solver_cvg" localSheetId="1" hidden="1">0.0001</definedName>
    <definedName name="solver_cvg" localSheetId="2" hidden="1">0.0001</definedName>
    <definedName name="solver_drv" localSheetId="1" hidden="1">1</definedName>
    <definedName name="solver_drv" localSheetId="2" hidden="1">1</definedName>
    <definedName name="solver_eng" localSheetId="1" hidden="1">1</definedName>
    <definedName name="solver_eng" localSheetId="2" hidden="1">1</definedName>
    <definedName name="solver_est" localSheetId="1" hidden="1">1</definedName>
    <definedName name="solver_est" localSheetId="2" hidden="1">1</definedName>
    <definedName name="solver_itr" localSheetId="1" hidden="1">2147483647</definedName>
    <definedName name="solver_itr" localSheetId="2" hidden="1">2147483647</definedName>
    <definedName name="solver_mip" localSheetId="1" hidden="1">2147483647</definedName>
    <definedName name="solver_mip" localSheetId="2" hidden="1">2147483647</definedName>
    <definedName name="solver_mni" localSheetId="1" hidden="1">30</definedName>
    <definedName name="solver_mni" localSheetId="2" hidden="1">30</definedName>
    <definedName name="solver_mrt" localSheetId="1" hidden="1">0.075</definedName>
    <definedName name="solver_mrt" localSheetId="2" hidden="1">0.075</definedName>
    <definedName name="solver_msl" localSheetId="1" hidden="1">2</definedName>
    <definedName name="solver_msl" localSheetId="2" hidden="1">2</definedName>
    <definedName name="solver_neg" localSheetId="1" hidden="1">1</definedName>
    <definedName name="solver_neg" localSheetId="2" hidden="1">1</definedName>
    <definedName name="solver_nod" localSheetId="1" hidden="1">2147483647</definedName>
    <definedName name="solver_nod" localSheetId="2" hidden="1">2147483647</definedName>
    <definedName name="solver_num" localSheetId="1" hidden="1">0</definedName>
    <definedName name="solver_num" localSheetId="2" hidden="1">0</definedName>
    <definedName name="solver_nwt" localSheetId="1" hidden="1">1</definedName>
    <definedName name="solver_nwt" localSheetId="2" hidden="1">1</definedName>
    <definedName name="solver_opt" localSheetId="1" hidden="1">'Q3'!$M$8</definedName>
    <definedName name="solver_opt" localSheetId="2" hidden="1">'Q3 (vii)'!$L$4</definedName>
    <definedName name="solver_pre" localSheetId="1" hidden="1">0.000001</definedName>
    <definedName name="solver_pre" localSheetId="2" hidden="1">0.000001</definedName>
    <definedName name="solver_rbv" localSheetId="1" hidden="1">1</definedName>
    <definedName name="solver_rbv" localSheetId="2" hidden="1">1</definedName>
    <definedName name="solver_rlx" localSheetId="1" hidden="1">2</definedName>
    <definedName name="solver_rlx" localSheetId="2" hidden="1">2</definedName>
    <definedName name="solver_rsd" localSheetId="1" hidden="1">0</definedName>
    <definedName name="solver_rsd" localSheetId="2" hidden="1">0</definedName>
    <definedName name="solver_scl" localSheetId="1" hidden="1">1</definedName>
    <definedName name="solver_scl" localSheetId="2" hidden="1">1</definedName>
    <definedName name="solver_sho" localSheetId="1" hidden="1">2</definedName>
    <definedName name="solver_sho" localSheetId="2" hidden="1">2</definedName>
    <definedName name="solver_ssz" localSheetId="1" hidden="1">100</definedName>
    <definedName name="solver_ssz" localSheetId="2" hidden="1">100</definedName>
    <definedName name="solver_tim" localSheetId="1" hidden="1">2147483647</definedName>
    <definedName name="solver_tim" localSheetId="2" hidden="1">2147483647</definedName>
    <definedName name="solver_tol" localSheetId="1" hidden="1">0.01</definedName>
    <definedName name="solver_tol" localSheetId="2" hidden="1">0.01</definedName>
    <definedName name="solver_typ" localSheetId="1" hidden="1">1</definedName>
    <definedName name="solver_typ" localSheetId="2" hidden="1">1</definedName>
    <definedName name="solver_val" localSheetId="1" hidden="1">0</definedName>
    <definedName name="solver_val" localSheetId="2" hidden="1">0</definedName>
    <definedName name="solver_ver" localSheetId="1" hidden="1">3</definedName>
    <definedName name="solver_ver" localSheetId="2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10" i="5"/>
  <c r="J12" i="5"/>
  <c r="J13" i="5" s="1"/>
  <c r="J11" i="5"/>
  <c r="J4" i="5"/>
  <c r="K4" i="5"/>
  <c r="F71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10" i="5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3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2" i="1"/>
  <c r="AC5" i="1"/>
  <c r="D4" i="5" s="1"/>
  <c r="J29" i="2"/>
  <c r="I29" i="2" s="1"/>
  <c r="J30" i="2"/>
  <c r="I30" i="2" s="1"/>
  <c r="J28" i="2"/>
  <c r="C66" i="5"/>
  <c r="C67" i="5"/>
  <c r="C68" i="5"/>
  <c r="C69" i="5"/>
  <c r="C70" i="5"/>
  <c r="C58" i="5"/>
  <c r="C59" i="5"/>
  <c r="C60" i="5"/>
  <c r="C61" i="5"/>
  <c r="C62" i="5"/>
  <c r="C63" i="5"/>
  <c r="C64" i="5"/>
  <c r="C65" i="5"/>
  <c r="C56" i="5"/>
  <c r="C57" i="5"/>
  <c r="C52" i="5"/>
  <c r="C53" i="5"/>
  <c r="C54" i="5"/>
  <c r="C55" i="5"/>
  <c r="D3" i="5"/>
  <c r="C3" i="5"/>
  <c r="C50" i="5"/>
  <c r="C51" i="5"/>
  <c r="C41" i="5"/>
  <c r="C42" i="5"/>
  <c r="C43" i="5"/>
  <c r="C44" i="5"/>
  <c r="C45" i="5" s="1"/>
  <c r="C46" i="5" s="1"/>
  <c r="C47" i="5" s="1"/>
  <c r="C48" i="5" s="1"/>
  <c r="C49" i="5" s="1"/>
  <c r="C21" i="5"/>
  <c r="C22" i="5"/>
  <c r="C23" i="5"/>
  <c r="C24" i="5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12" i="5"/>
  <c r="C13" i="5"/>
  <c r="C14" i="5"/>
  <c r="C15" i="5"/>
  <c r="C16" i="5" s="1"/>
  <c r="C17" i="5" s="1"/>
  <c r="C18" i="5" s="1"/>
  <c r="C19" i="5" s="1"/>
  <c r="C20" i="5" s="1"/>
  <c r="C11" i="5"/>
  <c r="L4" i="2"/>
  <c r="L3" i="2"/>
  <c r="L2" i="2"/>
  <c r="J26" i="2"/>
  <c r="I26" i="2" s="1"/>
  <c r="J27" i="2"/>
  <c r="I28" i="2" s="1"/>
  <c r="J17" i="2"/>
  <c r="I17" i="2" s="1"/>
  <c r="J18" i="2"/>
  <c r="J19" i="2" s="1"/>
  <c r="J15" i="2"/>
  <c r="J16" i="2" s="1"/>
  <c r="I16" i="2" s="1"/>
  <c r="I15" i="2"/>
  <c r="I14" i="2"/>
  <c r="J14" i="2"/>
  <c r="I13" i="2"/>
  <c r="L8" i="2"/>
  <c r="K8" i="2"/>
  <c r="K4" i="2"/>
  <c r="K3" i="2"/>
  <c r="E3" i="2"/>
  <c r="D4" i="2"/>
  <c r="D3" i="2"/>
  <c r="C4" i="2"/>
  <c r="D15" i="2" s="1"/>
  <c r="C3" i="2"/>
  <c r="C14" i="2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13" i="2"/>
  <c r="V20" i="1"/>
  <c r="V19" i="1"/>
  <c r="J14" i="5" l="1"/>
  <c r="L4" i="5"/>
  <c r="I27" i="2"/>
  <c r="I19" i="2"/>
  <c r="J20" i="2"/>
  <c r="I18" i="2"/>
  <c r="M8" i="2"/>
  <c r="E22" i="2"/>
  <c r="E18" i="2"/>
  <c r="E46" i="2"/>
  <c r="E30" i="2"/>
  <c r="E50" i="2"/>
  <c r="E42" i="2"/>
  <c r="E26" i="2"/>
  <c r="E34" i="2"/>
  <c r="E38" i="2"/>
  <c r="E15" i="2"/>
  <c r="E53" i="2"/>
  <c r="E49" i="2"/>
  <c r="E45" i="2"/>
  <c r="E41" i="2"/>
  <c r="E37" i="2"/>
  <c r="E33" i="2"/>
  <c r="E29" i="2"/>
  <c r="E25" i="2"/>
  <c r="E21" i="2"/>
  <c r="E17" i="2"/>
  <c r="E13" i="2"/>
  <c r="E14" i="2"/>
  <c r="E12" i="2"/>
  <c r="F12" i="2" s="1"/>
  <c r="E52" i="2"/>
  <c r="E48" i="2"/>
  <c r="E44" i="2"/>
  <c r="E40" i="2"/>
  <c r="E36" i="2"/>
  <c r="E32" i="2"/>
  <c r="E28" i="2"/>
  <c r="E24" i="2"/>
  <c r="E20" i="2"/>
  <c r="E16" i="2"/>
  <c r="E51" i="2"/>
  <c r="E47" i="2"/>
  <c r="E43" i="2"/>
  <c r="E39" i="2"/>
  <c r="E35" i="2"/>
  <c r="E31" i="2"/>
  <c r="E27" i="2"/>
  <c r="E23" i="2"/>
  <c r="E19" i="2"/>
  <c r="F15" i="2"/>
  <c r="D53" i="2"/>
  <c r="F53" i="2" s="1"/>
  <c r="D51" i="2"/>
  <c r="D49" i="2"/>
  <c r="D47" i="2"/>
  <c r="D24" i="2"/>
  <c r="F24" i="2" s="1"/>
  <c r="D22" i="2"/>
  <c r="F22" i="2" s="1"/>
  <c r="D20" i="2"/>
  <c r="D18" i="2"/>
  <c r="F18" i="2" s="1"/>
  <c r="D45" i="2"/>
  <c r="D43" i="2"/>
  <c r="D41" i="2"/>
  <c r="F41" i="2" s="1"/>
  <c r="D39" i="2"/>
  <c r="D37" i="2"/>
  <c r="F37" i="2" s="1"/>
  <c r="D35" i="2"/>
  <c r="D33" i="2"/>
  <c r="D31" i="2"/>
  <c r="F31" i="2" s="1"/>
  <c r="D29" i="2"/>
  <c r="D27" i="2"/>
  <c r="D25" i="2"/>
  <c r="F25" i="2" s="1"/>
  <c r="D16" i="2"/>
  <c r="D14" i="2"/>
  <c r="F14" i="2" s="1"/>
  <c r="D19" i="2"/>
  <c r="D12" i="2"/>
  <c r="D52" i="2"/>
  <c r="D50" i="2"/>
  <c r="D48" i="2"/>
  <c r="F48" i="2" s="1"/>
  <c r="D46" i="2"/>
  <c r="D23" i="2"/>
  <c r="D21" i="2"/>
  <c r="F21" i="2" s="1"/>
  <c r="D44" i="2"/>
  <c r="D42" i="2"/>
  <c r="F42" i="2" s="1"/>
  <c r="D40" i="2"/>
  <c r="F40" i="2" s="1"/>
  <c r="D38" i="2"/>
  <c r="D36" i="2"/>
  <c r="D34" i="2"/>
  <c r="D32" i="2"/>
  <c r="D30" i="2"/>
  <c r="F30" i="2" s="1"/>
  <c r="D28" i="2"/>
  <c r="D26" i="2"/>
  <c r="D17" i="2"/>
  <c r="D13" i="2"/>
  <c r="J15" i="5" l="1"/>
  <c r="F10" i="5"/>
  <c r="J21" i="2"/>
  <c r="I20" i="2"/>
  <c r="F26" i="2"/>
  <c r="F34" i="2"/>
  <c r="F46" i="2"/>
  <c r="F28" i="2"/>
  <c r="F36" i="2"/>
  <c r="F44" i="2"/>
  <c r="F19" i="2"/>
  <c r="F27" i="2"/>
  <c r="F35" i="2"/>
  <c r="F43" i="2"/>
  <c r="F51" i="2"/>
  <c r="F38" i="2"/>
  <c r="F50" i="2"/>
  <c r="F47" i="2"/>
  <c r="F13" i="2"/>
  <c r="F29" i="2"/>
  <c r="F45" i="2"/>
  <c r="F17" i="2"/>
  <c r="F32" i="2"/>
  <c r="F23" i="2"/>
  <c r="F52" i="2"/>
  <c r="F16" i="2"/>
  <c r="F39" i="2"/>
  <c r="F33" i="2"/>
  <c r="F20" i="2"/>
  <c r="F49" i="2"/>
  <c r="J16" i="5" l="1"/>
  <c r="I21" i="2"/>
  <c r="J22" i="2"/>
  <c r="F54" i="2"/>
  <c r="AB5" i="1"/>
  <c r="AA5" i="1"/>
  <c r="Z5" i="1"/>
  <c r="Y5" i="1"/>
  <c r="X5" i="1"/>
  <c r="W5" i="1"/>
  <c r="V5" i="1"/>
  <c r="AC4" i="1"/>
  <c r="C4" i="5" s="1"/>
  <c r="AB4" i="1"/>
  <c r="AA4" i="1"/>
  <c r="Z4" i="1"/>
  <c r="Y4" i="1"/>
  <c r="X4" i="1"/>
  <c r="W4" i="1"/>
  <c r="V4" i="1"/>
  <c r="J17" i="5" l="1"/>
  <c r="J23" i="2"/>
  <c r="I22" i="2"/>
  <c r="J18" i="5" l="1"/>
  <c r="I23" i="2"/>
  <c r="J24" i="2"/>
  <c r="J19" i="5" l="1"/>
  <c r="J25" i="2"/>
  <c r="I25" i="2" s="1"/>
  <c r="I24" i="2"/>
  <c r="J20" i="5" l="1"/>
  <c r="J21" i="5" l="1"/>
  <c r="J22" i="5" l="1"/>
  <c r="J23" i="5" l="1"/>
  <c r="J24" i="5" l="1"/>
  <c r="J25" i="5" l="1"/>
  <c r="J26" i="5" l="1"/>
  <c r="J27" i="5" l="1"/>
  <c r="K4" i="1" l="1"/>
  <c r="L4" i="1"/>
  <c r="M4" i="1"/>
  <c r="N4" i="1"/>
  <c r="O4" i="1"/>
  <c r="P4" i="1"/>
  <c r="Q4" i="1"/>
  <c r="K5" i="1"/>
  <c r="L5" i="1"/>
  <c r="M5" i="1"/>
  <c r="N5" i="1"/>
  <c r="O5" i="1"/>
  <c r="P5" i="1"/>
  <c r="Q5" i="1"/>
  <c r="K6" i="1"/>
  <c r="L6" i="1"/>
  <c r="M6" i="1"/>
  <c r="N6" i="1"/>
  <c r="O6" i="1"/>
  <c r="P6" i="1"/>
  <c r="Q6" i="1"/>
  <c r="K7" i="1"/>
  <c r="L7" i="1"/>
  <c r="M7" i="1"/>
  <c r="N7" i="1"/>
  <c r="O7" i="1"/>
  <c r="P7" i="1"/>
  <c r="Q7" i="1"/>
  <c r="K8" i="1"/>
  <c r="L8" i="1"/>
  <c r="M8" i="1"/>
  <c r="N8" i="1"/>
  <c r="O8" i="1"/>
  <c r="P8" i="1"/>
  <c r="Q8" i="1"/>
  <c r="K9" i="1"/>
  <c r="L9" i="1"/>
  <c r="M9" i="1"/>
  <c r="N9" i="1"/>
  <c r="O9" i="1"/>
  <c r="P9" i="1"/>
  <c r="Q9" i="1"/>
  <c r="K10" i="1"/>
  <c r="L10" i="1"/>
  <c r="M10" i="1"/>
  <c r="N10" i="1"/>
  <c r="O10" i="1"/>
  <c r="P10" i="1"/>
  <c r="Q10" i="1"/>
  <c r="K11" i="1"/>
  <c r="L11" i="1"/>
  <c r="M11" i="1"/>
  <c r="N11" i="1"/>
  <c r="O11" i="1"/>
  <c r="P11" i="1"/>
  <c r="Q11" i="1"/>
  <c r="K12" i="1"/>
  <c r="L12" i="1"/>
  <c r="M12" i="1"/>
  <c r="N12" i="1"/>
  <c r="O12" i="1"/>
  <c r="P12" i="1"/>
  <c r="Q12" i="1"/>
  <c r="K13" i="1"/>
  <c r="L13" i="1"/>
  <c r="M13" i="1"/>
  <c r="N13" i="1"/>
  <c r="O13" i="1"/>
  <c r="P13" i="1"/>
  <c r="Q13" i="1"/>
  <c r="K14" i="1"/>
  <c r="L14" i="1"/>
  <c r="M14" i="1"/>
  <c r="N14" i="1"/>
  <c r="O14" i="1"/>
  <c r="P14" i="1"/>
  <c r="Q14" i="1"/>
  <c r="K15" i="1"/>
  <c r="L15" i="1"/>
  <c r="M15" i="1"/>
  <c r="N15" i="1"/>
  <c r="O15" i="1"/>
  <c r="P15" i="1"/>
  <c r="Q15" i="1"/>
  <c r="K16" i="1"/>
  <c r="L16" i="1"/>
  <c r="M16" i="1"/>
  <c r="N16" i="1"/>
  <c r="O16" i="1"/>
  <c r="P16" i="1"/>
  <c r="Q16" i="1"/>
  <c r="K17" i="1"/>
  <c r="L17" i="1"/>
  <c r="M17" i="1"/>
  <c r="N17" i="1"/>
  <c r="O17" i="1"/>
  <c r="P17" i="1"/>
  <c r="Q17" i="1"/>
  <c r="K18" i="1"/>
  <c r="L18" i="1"/>
  <c r="M18" i="1"/>
  <c r="N18" i="1"/>
  <c r="O18" i="1"/>
  <c r="P18" i="1"/>
  <c r="Q18" i="1"/>
  <c r="K19" i="1"/>
  <c r="L19" i="1"/>
  <c r="M19" i="1"/>
  <c r="N19" i="1"/>
  <c r="O19" i="1"/>
  <c r="P19" i="1"/>
  <c r="Q19" i="1"/>
  <c r="K20" i="1"/>
  <c r="L20" i="1"/>
  <c r="M20" i="1"/>
  <c r="N20" i="1"/>
  <c r="O20" i="1"/>
  <c r="P20" i="1"/>
  <c r="Q20" i="1"/>
  <c r="K21" i="1"/>
  <c r="L21" i="1"/>
  <c r="M21" i="1"/>
  <c r="N21" i="1"/>
  <c r="O21" i="1"/>
  <c r="P21" i="1"/>
  <c r="Q21" i="1"/>
  <c r="K22" i="1"/>
  <c r="L22" i="1"/>
  <c r="M22" i="1"/>
  <c r="N22" i="1"/>
  <c r="O22" i="1"/>
  <c r="P22" i="1"/>
  <c r="Q22" i="1"/>
  <c r="K23" i="1"/>
  <c r="L23" i="1"/>
  <c r="M23" i="1"/>
  <c r="N23" i="1"/>
  <c r="O23" i="1"/>
  <c r="P23" i="1"/>
  <c r="Q23" i="1"/>
  <c r="K24" i="1"/>
  <c r="L24" i="1"/>
  <c r="M24" i="1"/>
  <c r="N24" i="1"/>
  <c r="O24" i="1"/>
  <c r="P24" i="1"/>
  <c r="Q24" i="1"/>
  <c r="K25" i="1"/>
  <c r="L25" i="1"/>
  <c r="M25" i="1"/>
  <c r="N25" i="1"/>
  <c r="O25" i="1"/>
  <c r="P25" i="1"/>
  <c r="Q25" i="1"/>
  <c r="K26" i="1"/>
  <c r="L26" i="1"/>
  <c r="M26" i="1"/>
  <c r="N26" i="1"/>
  <c r="O26" i="1"/>
  <c r="P26" i="1"/>
  <c r="Q26" i="1"/>
  <c r="K27" i="1"/>
  <c r="L27" i="1"/>
  <c r="M27" i="1"/>
  <c r="N27" i="1"/>
  <c r="O27" i="1"/>
  <c r="P27" i="1"/>
  <c r="Q27" i="1"/>
  <c r="K28" i="1"/>
  <c r="L28" i="1"/>
  <c r="M28" i="1"/>
  <c r="N28" i="1"/>
  <c r="O28" i="1"/>
  <c r="P28" i="1"/>
  <c r="Q28" i="1"/>
  <c r="K29" i="1"/>
  <c r="L29" i="1"/>
  <c r="M29" i="1"/>
  <c r="N29" i="1"/>
  <c r="O29" i="1"/>
  <c r="P29" i="1"/>
  <c r="Q29" i="1"/>
  <c r="K30" i="1"/>
  <c r="L30" i="1"/>
  <c r="M30" i="1"/>
  <c r="N30" i="1"/>
  <c r="O30" i="1"/>
  <c r="P30" i="1"/>
  <c r="Q30" i="1"/>
  <c r="K31" i="1"/>
  <c r="L31" i="1"/>
  <c r="M31" i="1"/>
  <c r="N31" i="1"/>
  <c r="O31" i="1"/>
  <c r="P31" i="1"/>
  <c r="Q31" i="1"/>
  <c r="K32" i="1"/>
  <c r="L32" i="1"/>
  <c r="M32" i="1"/>
  <c r="N32" i="1"/>
  <c r="O32" i="1"/>
  <c r="P32" i="1"/>
  <c r="Q32" i="1"/>
  <c r="K33" i="1"/>
  <c r="L33" i="1"/>
  <c r="M33" i="1"/>
  <c r="N33" i="1"/>
  <c r="O33" i="1"/>
  <c r="P33" i="1"/>
  <c r="Q33" i="1"/>
  <c r="K34" i="1"/>
  <c r="L34" i="1"/>
  <c r="M34" i="1"/>
  <c r="N34" i="1"/>
  <c r="O34" i="1"/>
  <c r="P34" i="1"/>
  <c r="Q34" i="1"/>
  <c r="K35" i="1"/>
  <c r="L35" i="1"/>
  <c r="M35" i="1"/>
  <c r="N35" i="1"/>
  <c r="O35" i="1"/>
  <c r="P35" i="1"/>
  <c r="Q35" i="1"/>
  <c r="K36" i="1"/>
  <c r="L36" i="1"/>
  <c r="M36" i="1"/>
  <c r="N36" i="1"/>
  <c r="O36" i="1"/>
  <c r="P36" i="1"/>
  <c r="Q36" i="1"/>
  <c r="K37" i="1"/>
  <c r="L37" i="1"/>
  <c r="M37" i="1"/>
  <c r="N37" i="1"/>
  <c r="O37" i="1"/>
  <c r="P37" i="1"/>
  <c r="Q37" i="1"/>
  <c r="K38" i="1"/>
  <c r="L38" i="1"/>
  <c r="M38" i="1"/>
  <c r="N38" i="1"/>
  <c r="O38" i="1"/>
  <c r="P38" i="1"/>
  <c r="Q38" i="1"/>
  <c r="K39" i="1"/>
  <c r="L39" i="1"/>
  <c r="M39" i="1"/>
  <c r="N39" i="1"/>
  <c r="O39" i="1"/>
  <c r="P39" i="1"/>
  <c r="Q39" i="1"/>
  <c r="K40" i="1"/>
  <c r="L40" i="1"/>
  <c r="M40" i="1"/>
  <c r="N40" i="1"/>
  <c r="O40" i="1"/>
  <c r="P40" i="1"/>
  <c r="Q40" i="1"/>
  <c r="K41" i="1"/>
  <c r="L41" i="1"/>
  <c r="M41" i="1"/>
  <c r="N41" i="1"/>
  <c r="O41" i="1"/>
  <c r="P41" i="1"/>
  <c r="Q41" i="1"/>
  <c r="K42" i="1"/>
  <c r="L42" i="1"/>
  <c r="M42" i="1"/>
  <c r="N42" i="1"/>
  <c r="O42" i="1"/>
  <c r="P42" i="1"/>
  <c r="Q42" i="1"/>
  <c r="K43" i="1"/>
  <c r="L43" i="1"/>
  <c r="M43" i="1"/>
  <c r="N43" i="1"/>
  <c r="O43" i="1"/>
  <c r="P43" i="1"/>
  <c r="Q43" i="1"/>
  <c r="K44" i="1"/>
  <c r="L44" i="1"/>
  <c r="M44" i="1"/>
  <c r="N44" i="1"/>
  <c r="O44" i="1"/>
  <c r="P44" i="1"/>
  <c r="Q44" i="1"/>
  <c r="K45" i="1"/>
  <c r="L45" i="1"/>
  <c r="M45" i="1"/>
  <c r="N45" i="1"/>
  <c r="O45" i="1"/>
  <c r="P45" i="1"/>
  <c r="Q45" i="1"/>
  <c r="K46" i="1"/>
  <c r="L46" i="1"/>
  <c r="M46" i="1"/>
  <c r="N46" i="1"/>
  <c r="O46" i="1"/>
  <c r="P46" i="1"/>
  <c r="Q46" i="1"/>
  <c r="K47" i="1"/>
  <c r="L47" i="1"/>
  <c r="M47" i="1"/>
  <c r="N47" i="1"/>
  <c r="O47" i="1"/>
  <c r="P47" i="1"/>
  <c r="Q47" i="1"/>
  <c r="K48" i="1"/>
  <c r="L48" i="1"/>
  <c r="M48" i="1"/>
  <c r="N48" i="1"/>
  <c r="O48" i="1"/>
  <c r="P48" i="1"/>
  <c r="Q48" i="1"/>
  <c r="K49" i="1"/>
  <c r="L49" i="1"/>
  <c r="M49" i="1"/>
  <c r="N49" i="1"/>
  <c r="O49" i="1"/>
  <c r="P49" i="1"/>
  <c r="Q49" i="1"/>
  <c r="K50" i="1"/>
  <c r="L50" i="1"/>
  <c r="M50" i="1"/>
  <c r="N50" i="1"/>
  <c r="O50" i="1"/>
  <c r="P50" i="1"/>
  <c r="Q50" i="1"/>
  <c r="K51" i="1"/>
  <c r="L51" i="1"/>
  <c r="M51" i="1"/>
  <c r="N51" i="1"/>
  <c r="O51" i="1"/>
  <c r="P51" i="1"/>
  <c r="Q51" i="1"/>
  <c r="K52" i="1"/>
  <c r="L52" i="1"/>
  <c r="M52" i="1"/>
  <c r="N52" i="1"/>
  <c r="O52" i="1"/>
  <c r="P52" i="1"/>
  <c r="Q52" i="1"/>
  <c r="K53" i="1"/>
  <c r="L53" i="1"/>
  <c r="M53" i="1"/>
  <c r="N53" i="1"/>
  <c r="O53" i="1"/>
  <c r="P53" i="1"/>
  <c r="Q53" i="1"/>
  <c r="K54" i="1"/>
  <c r="L54" i="1"/>
  <c r="M54" i="1"/>
  <c r="N54" i="1"/>
  <c r="O54" i="1"/>
  <c r="P54" i="1"/>
  <c r="Q54" i="1"/>
  <c r="K55" i="1"/>
  <c r="L55" i="1"/>
  <c r="M55" i="1"/>
  <c r="N55" i="1"/>
  <c r="O55" i="1"/>
  <c r="P55" i="1"/>
  <c r="Q55" i="1"/>
  <c r="K56" i="1"/>
  <c r="L56" i="1"/>
  <c r="M56" i="1"/>
  <c r="N56" i="1"/>
  <c r="O56" i="1"/>
  <c r="P56" i="1"/>
  <c r="Q56" i="1"/>
  <c r="K57" i="1"/>
  <c r="L57" i="1"/>
  <c r="M57" i="1"/>
  <c r="N57" i="1"/>
  <c r="O57" i="1"/>
  <c r="P57" i="1"/>
  <c r="Q57" i="1"/>
  <c r="K58" i="1"/>
  <c r="L58" i="1"/>
  <c r="M58" i="1"/>
  <c r="N58" i="1"/>
  <c r="O58" i="1"/>
  <c r="P58" i="1"/>
  <c r="Q58" i="1"/>
  <c r="K59" i="1"/>
  <c r="L59" i="1"/>
  <c r="M59" i="1"/>
  <c r="N59" i="1"/>
  <c r="O59" i="1"/>
  <c r="P59" i="1"/>
  <c r="Q59" i="1"/>
  <c r="K60" i="1"/>
  <c r="L60" i="1"/>
  <c r="M60" i="1"/>
  <c r="N60" i="1"/>
  <c r="O60" i="1"/>
  <c r="P60" i="1"/>
  <c r="Q60" i="1"/>
  <c r="K61" i="1"/>
  <c r="L61" i="1"/>
  <c r="M61" i="1"/>
  <c r="N61" i="1"/>
  <c r="O61" i="1"/>
  <c r="P61" i="1"/>
  <c r="Q61" i="1"/>
  <c r="K62" i="1"/>
  <c r="L62" i="1"/>
  <c r="M62" i="1"/>
  <c r="N62" i="1"/>
  <c r="O62" i="1"/>
  <c r="P62" i="1"/>
  <c r="Q62" i="1"/>
  <c r="K63" i="1"/>
  <c r="L63" i="1"/>
  <c r="M63" i="1"/>
  <c r="N63" i="1"/>
  <c r="O63" i="1"/>
  <c r="P63" i="1"/>
  <c r="Q63" i="1"/>
  <c r="K64" i="1"/>
  <c r="L64" i="1"/>
  <c r="M64" i="1"/>
  <c r="N64" i="1"/>
  <c r="O64" i="1"/>
  <c r="P64" i="1"/>
  <c r="Q64" i="1"/>
  <c r="K65" i="1"/>
  <c r="L65" i="1"/>
  <c r="M65" i="1"/>
  <c r="N65" i="1"/>
  <c r="O65" i="1"/>
  <c r="P65" i="1"/>
  <c r="Q65" i="1"/>
  <c r="K66" i="1"/>
  <c r="L66" i="1"/>
  <c r="M66" i="1"/>
  <c r="N66" i="1"/>
  <c r="O66" i="1"/>
  <c r="P66" i="1"/>
  <c r="Q66" i="1"/>
  <c r="K67" i="1"/>
  <c r="L67" i="1"/>
  <c r="M67" i="1"/>
  <c r="N67" i="1"/>
  <c r="O67" i="1"/>
  <c r="P67" i="1"/>
  <c r="Q67" i="1"/>
  <c r="K68" i="1"/>
  <c r="L68" i="1"/>
  <c r="M68" i="1"/>
  <c r="N68" i="1"/>
  <c r="O68" i="1"/>
  <c r="P68" i="1"/>
  <c r="Q68" i="1"/>
  <c r="K69" i="1"/>
  <c r="L69" i="1"/>
  <c r="M69" i="1"/>
  <c r="N69" i="1"/>
  <c r="O69" i="1"/>
  <c r="P69" i="1"/>
  <c r="Q69" i="1"/>
  <c r="K70" i="1"/>
  <c r="L70" i="1"/>
  <c r="M70" i="1"/>
  <c r="N70" i="1"/>
  <c r="O70" i="1"/>
  <c r="P70" i="1"/>
  <c r="Q70" i="1"/>
  <c r="K71" i="1"/>
  <c r="L71" i="1"/>
  <c r="M71" i="1"/>
  <c r="N71" i="1"/>
  <c r="O71" i="1"/>
  <c r="P71" i="1"/>
  <c r="Q71" i="1"/>
  <c r="K72" i="1"/>
  <c r="L72" i="1"/>
  <c r="M72" i="1"/>
  <c r="N72" i="1"/>
  <c r="O72" i="1"/>
  <c r="P72" i="1"/>
  <c r="Q72" i="1"/>
  <c r="K73" i="1"/>
  <c r="L73" i="1"/>
  <c r="M73" i="1"/>
  <c r="N73" i="1"/>
  <c r="O73" i="1"/>
  <c r="P73" i="1"/>
  <c r="Q73" i="1"/>
  <c r="K74" i="1"/>
  <c r="L74" i="1"/>
  <c r="M74" i="1"/>
  <c r="N74" i="1"/>
  <c r="O74" i="1"/>
  <c r="P74" i="1"/>
  <c r="Q74" i="1"/>
  <c r="K75" i="1"/>
  <c r="L75" i="1"/>
  <c r="M75" i="1"/>
  <c r="N75" i="1"/>
  <c r="O75" i="1"/>
  <c r="P75" i="1"/>
  <c r="Q75" i="1"/>
  <c r="K76" i="1"/>
  <c r="L76" i="1"/>
  <c r="M76" i="1"/>
  <c r="N76" i="1"/>
  <c r="O76" i="1"/>
  <c r="P76" i="1"/>
  <c r="Q76" i="1"/>
  <c r="K77" i="1"/>
  <c r="L77" i="1"/>
  <c r="M77" i="1"/>
  <c r="N77" i="1"/>
  <c r="O77" i="1"/>
  <c r="P77" i="1"/>
  <c r="Q77" i="1"/>
  <c r="K78" i="1"/>
  <c r="L78" i="1"/>
  <c r="M78" i="1"/>
  <c r="N78" i="1"/>
  <c r="O78" i="1"/>
  <c r="P78" i="1"/>
  <c r="Q78" i="1"/>
  <c r="K79" i="1"/>
  <c r="L79" i="1"/>
  <c r="M79" i="1"/>
  <c r="N79" i="1"/>
  <c r="O79" i="1"/>
  <c r="P79" i="1"/>
  <c r="Q79" i="1"/>
  <c r="K80" i="1"/>
  <c r="L80" i="1"/>
  <c r="M80" i="1"/>
  <c r="N80" i="1"/>
  <c r="O80" i="1"/>
  <c r="P80" i="1"/>
  <c r="Q80" i="1"/>
  <c r="K81" i="1"/>
  <c r="L81" i="1"/>
  <c r="M81" i="1"/>
  <c r="N81" i="1"/>
  <c r="O81" i="1"/>
  <c r="P81" i="1"/>
  <c r="Q81" i="1"/>
  <c r="K82" i="1"/>
  <c r="L82" i="1"/>
  <c r="M82" i="1"/>
  <c r="N82" i="1"/>
  <c r="O82" i="1"/>
  <c r="P82" i="1"/>
  <c r="Q82" i="1"/>
  <c r="K83" i="1"/>
  <c r="L83" i="1"/>
  <c r="M83" i="1"/>
  <c r="N83" i="1"/>
  <c r="O83" i="1"/>
  <c r="P83" i="1"/>
  <c r="Q83" i="1"/>
  <c r="K84" i="1"/>
  <c r="L84" i="1"/>
  <c r="M84" i="1"/>
  <c r="N84" i="1"/>
  <c r="O84" i="1"/>
  <c r="P84" i="1"/>
  <c r="Q84" i="1"/>
  <c r="K85" i="1"/>
  <c r="L85" i="1"/>
  <c r="M85" i="1"/>
  <c r="N85" i="1"/>
  <c r="O85" i="1"/>
  <c r="P85" i="1"/>
  <c r="Q85" i="1"/>
  <c r="K86" i="1"/>
  <c r="L86" i="1"/>
  <c r="M86" i="1"/>
  <c r="N86" i="1"/>
  <c r="O86" i="1"/>
  <c r="P86" i="1"/>
  <c r="Q86" i="1"/>
  <c r="K87" i="1"/>
  <c r="L87" i="1"/>
  <c r="M87" i="1"/>
  <c r="N87" i="1"/>
  <c r="O87" i="1"/>
  <c r="P87" i="1"/>
  <c r="Q87" i="1"/>
  <c r="K88" i="1"/>
  <c r="L88" i="1"/>
  <c r="M88" i="1"/>
  <c r="N88" i="1"/>
  <c r="O88" i="1"/>
  <c r="P88" i="1"/>
  <c r="Q88" i="1"/>
  <c r="K89" i="1"/>
  <c r="L89" i="1"/>
  <c r="M89" i="1"/>
  <c r="N89" i="1"/>
  <c r="O89" i="1"/>
  <c r="P89" i="1"/>
  <c r="Q89" i="1"/>
  <c r="K90" i="1"/>
  <c r="L90" i="1"/>
  <c r="M90" i="1"/>
  <c r="N90" i="1"/>
  <c r="O90" i="1"/>
  <c r="P90" i="1"/>
  <c r="Q90" i="1"/>
  <c r="K91" i="1"/>
  <c r="L91" i="1"/>
  <c r="M91" i="1"/>
  <c r="N91" i="1"/>
  <c r="O91" i="1"/>
  <c r="P91" i="1"/>
  <c r="Q91" i="1"/>
  <c r="K92" i="1"/>
  <c r="L92" i="1"/>
  <c r="M92" i="1"/>
  <c r="N92" i="1"/>
  <c r="O92" i="1"/>
  <c r="P92" i="1"/>
  <c r="Q92" i="1"/>
  <c r="K93" i="1"/>
  <c r="L93" i="1"/>
  <c r="M93" i="1"/>
  <c r="N93" i="1"/>
  <c r="O93" i="1"/>
  <c r="P93" i="1"/>
  <c r="Q93" i="1"/>
  <c r="K94" i="1"/>
  <c r="L94" i="1"/>
  <c r="M94" i="1"/>
  <c r="N94" i="1"/>
  <c r="O94" i="1"/>
  <c r="P94" i="1"/>
  <c r="Q94" i="1"/>
  <c r="K95" i="1"/>
  <c r="L95" i="1"/>
  <c r="M95" i="1"/>
  <c r="N95" i="1"/>
  <c r="O95" i="1"/>
  <c r="P95" i="1"/>
  <c r="Q95" i="1"/>
  <c r="K96" i="1"/>
  <c r="L96" i="1"/>
  <c r="M96" i="1"/>
  <c r="N96" i="1"/>
  <c r="O96" i="1"/>
  <c r="P96" i="1"/>
  <c r="Q96" i="1"/>
  <c r="K97" i="1"/>
  <c r="L97" i="1"/>
  <c r="M97" i="1"/>
  <c r="N97" i="1"/>
  <c r="O97" i="1"/>
  <c r="P97" i="1"/>
  <c r="Q97" i="1"/>
  <c r="K98" i="1"/>
  <c r="L98" i="1"/>
  <c r="M98" i="1"/>
  <c r="N98" i="1"/>
  <c r="O98" i="1"/>
  <c r="P98" i="1"/>
  <c r="Q98" i="1"/>
  <c r="K99" i="1"/>
  <c r="L99" i="1"/>
  <c r="M99" i="1"/>
  <c r="N99" i="1"/>
  <c r="O99" i="1"/>
  <c r="P99" i="1"/>
  <c r="Q99" i="1"/>
  <c r="K100" i="1"/>
  <c r="L100" i="1"/>
  <c r="M100" i="1"/>
  <c r="N100" i="1"/>
  <c r="O100" i="1"/>
  <c r="P100" i="1"/>
  <c r="Q100" i="1"/>
  <c r="K101" i="1"/>
  <c r="L101" i="1"/>
  <c r="M101" i="1"/>
  <c r="N101" i="1"/>
  <c r="O101" i="1"/>
  <c r="P101" i="1"/>
  <c r="Q101" i="1"/>
  <c r="K102" i="1"/>
  <c r="L102" i="1"/>
  <c r="M102" i="1"/>
  <c r="N102" i="1"/>
  <c r="O102" i="1"/>
  <c r="P102" i="1"/>
  <c r="Q102" i="1"/>
  <c r="K103" i="1"/>
  <c r="L103" i="1"/>
  <c r="M103" i="1"/>
  <c r="N103" i="1"/>
  <c r="O103" i="1"/>
  <c r="P103" i="1"/>
  <c r="Q103" i="1"/>
  <c r="K104" i="1"/>
  <c r="L104" i="1"/>
  <c r="M104" i="1"/>
  <c r="N104" i="1"/>
  <c r="O104" i="1"/>
  <c r="P104" i="1"/>
  <c r="Q104" i="1"/>
  <c r="K105" i="1"/>
  <c r="L105" i="1"/>
  <c r="M105" i="1"/>
  <c r="N105" i="1"/>
  <c r="O105" i="1"/>
  <c r="P105" i="1"/>
  <c r="Q105" i="1"/>
  <c r="K106" i="1"/>
  <c r="L106" i="1"/>
  <c r="M106" i="1"/>
  <c r="N106" i="1"/>
  <c r="O106" i="1"/>
  <c r="P106" i="1"/>
  <c r="Q106" i="1"/>
  <c r="K107" i="1"/>
  <c r="L107" i="1"/>
  <c r="M107" i="1"/>
  <c r="N107" i="1"/>
  <c r="O107" i="1"/>
  <c r="P107" i="1"/>
  <c r="Q107" i="1"/>
  <c r="K108" i="1"/>
  <c r="L108" i="1"/>
  <c r="M108" i="1"/>
  <c r="N108" i="1"/>
  <c r="O108" i="1"/>
  <c r="P108" i="1"/>
  <c r="Q108" i="1"/>
  <c r="K109" i="1"/>
  <c r="L109" i="1"/>
  <c r="M109" i="1"/>
  <c r="N109" i="1"/>
  <c r="O109" i="1"/>
  <c r="P109" i="1"/>
  <c r="Q109" i="1"/>
  <c r="K110" i="1"/>
  <c r="L110" i="1"/>
  <c r="M110" i="1"/>
  <c r="N110" i="1"/>
  <c r="O110" i="1"/>
  <c r="P110" i="1"/>
  <c r="Q110" i="1"/>
  <c r="K111" i="1"/>
  <c r="L111" i="1"/>
  <c r="M111" i="1"/>
  <c r="N111" i="1"/>
  <c r="O111" i="1"/>
  <c r="P111" i="1"/>
  <c r="Q111" i="1"/>
  <c r="K112" i="1"/>
  <c r="L112" i="1"/>
  <c r="M112" i="1"/>
  <c r="N112" i="1"/>
  <c r="O112" i="1"/>
  <c r="P112" i="1"/>
  <c r="Q112" i="1"/>
  <c r="K113" i="1"/>
  <c r="L113" i="1"/>
  <c r="M113" i="1"/>
  <c r="N113" i="1"/>
  <c r="O113" i="1"/>
  <c r="P113" i="1"/>
  <c r="Q113" i="1"/>
  <c r="K114" i="1"/>
  <c r="L114" i="1"/>
  <c r="M114" i="1"/>
  <c r="N114" i="1"/>
  <c r="O114" i="1"/>
  <c r="P114" i="1"/>
  <c r="Q114" i="1"/>
  <c r="K115" i="1"/>
  <c r="L115" i="1"/>
  <c r="M115" i="1"/>
  <c r="N115" i="1"/>
  <c r="O115" i="1"/>
  <c r="P115" i="1"/>
  <c r="Q115" i="1"/>
  <c r="K116" i="1"/>
  <c r="L116" i="1"/>
  <c r="M116" i="1"/>
  <c r="N116" i="1"/>
  <c r="O116" i="1"/>
  <c r="P116" i="1"/>
  <c r="Q116" i="1"/>
  <c r="K117" i="1"/>
  <c r="L117" i="1"/>
  <c r="M117" i="1"/>
  <c r="N117" i="1"/>
  <c r="O117" i="1"/>
  <c r="P117" i="1"/>
  <c r="Q117" i="1"/>
  <c r="K118" i="1"/>
  <c r="L118" i="1"/>
  <c r="M118" i="1"/>
  <c r="N118" i="1"/>
  <c r="O118" i="1"/>
  <c r="P118" i="1"/>
  <c r="Q118" i="1"/>
  <c r="K119" i="1"/>
  <c r="L119" i="1"/>
  <c r="M119" i="1"/>
  <c r="N119" i="1"/>
  <c r="O119" i="1"/>
  <c r="P119" i="1"/>
  <c r="Q119" i="1"/>
  <c r="K120" i="1"/>
  <c r="L120" i="1"/>
  <c r="M120" i="1"/>
  <c r="N120" i="1"/>
  <c r="O120" i="1"/>
  <c r="P120" i="1"/>
  <c r="Q120" i="1"/>
  <c r="K121" i="1"/>
  <c r="L121" i="1"/>
  <c r="M121" i="1"/>
  <c r="N121" i="1"/>
  <c r="O121" i="1"/>
  <c r="P121" i="1"/>
  <c r="Q121" i="1"/>
  <c r="Q3" i="1"/>
  <c r="P3" i="1"/>
  <c r="O3" i="1"/>
  <c r="N3" i="1"/>
  <c r="M3" i="1"/>
  <c r="L3" i="1"/>
  <c r="K3" i="1"/>
</calcChain>
</file>

<file path=xl/sharedStrings.xml><?xml version="1.0" encoding="utf-8"?>
<sst xmlns="http://schemas.openxmlformats.org/spreadsheetml/2006/main" count="94" uniqueCount="41">
  <si>
    <t>RHC</t>
  </si>
  <si>
    <t>TLS</t>
  </si>
  <si>
    <t>MIN</t>
  </si>
  <si>
    <t>JHX</t>
  </si>
  <si>
    <t>ALL</t>
  </si>
  <si>
    <t>GMG</t>
  </si>
  <si>
    <t>XJO</t>
  </si>
  <si>
    <t>Cash rate (%pa)</t>
  </si>
  <si>
    <t>Cash rate (pm)</t>
  </si>
  <si>
    <t>Returns</t>
  </si>
  <si>
    <t>Statistics</t>
  </si>
  <si>
    <t>Cash rate</t>
  </si>
  <si>
    <t>Expected Return</t>
  </si>
  <si>
    <t>Risk</t>
  </si>
  <si>
    <t>Correlation</t>
  </si>
  <si>
    <t>Minimum</t>
  </si>
  <si>
    <t>TLS AND MIN</t>
  </si>
  <si>
    <t>Next Minimum</t>
  </si>
  <si>
    <t>All AND MIN</t>
  </si>
  <si>
    <t>Optimum Portfolio</t>
  </si>
  <si>
    <t>Dollar Amount Investment</t>
  </si>
  <si>
    <t>E[r]</t>
  </si>
  <si>
    <t>σ</t>
  </si>
  <si>
    <t>ρ</t>
  </si>
  <si>
    <t>Total</t>
  </si>
  <si>
    <t xml:space="preserve"> Solver Weights</t>
  </si>
  <si>
    <t>Using Solver</t>
  </si>
  <si>
    <t>Weights</t>
  </si>
  <si>
    <t>E[r_p]</t>
  </si>
  <si>
    <t>σ_p</t>
  </si>
  <si>
    <t>utility</t>
  </si>
  <si>
    <t>Risk aversion</t>
  </si>
  <si>
    <t>Trial and Error</t>
  </si>
  <si>
    <t>Indifference Curve</t>
  </si>
  <si>
    <t>Max</t>
  </si>
  <si>
    <t>Portfolio</t>
  </si>
  <si>
    <t>weights</t>
  </si>
  <si>
    <t>Utility</t>
  </si>
  <si>
    <t>Risk Free Asset</t>
  </si>
  <si>
    <t>The weights using trial and error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</si>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</sst>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15" fontId="0" fillId="0" borderId="0" xfId="0" applyNumberFormat="1"/>
    <xf numFmtId="2" fontId="0" fillId="33" borderId="10" xfId="0" applyNumberForma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16" fillId="0" borderId="0" xfId="0" applyFont="1" applyAlignment="1">
      <alignment horizontal="center"/>
    </xf>
    <xf numFmtId="14" fontId="18" fillId="0" borderId="11" xfId="0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2" fontId="0" fillId="34" borderId="10" xfId="0" applyNumberFormat="1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2" fontId="0" fillId="37" borderId="10" xfId="0" applyNumberFormat="1" applyFill="1" applyBorder="1" applyAlignment="1">
      <alignment horizontal="center"/>
    </xf>
    <xf numFmtId="0" fontId="1" fillId="26" borderId="4" xfId="35" applyBorder="1"/>
    <xf numFmtId="0" fontId="16" fillId="0" borderId="0" xfId="0" applyFont="1"/>
    <xf numFmtId="0" fontId="1" fillId="26" borderId="0" xfId="35"/>
    <xf numFmtId="0" fontId="0" fillId="0" borderId="12" xfId="0" applyBorder="1"/>
    <xf numFmtId="0" fontId="19" fillId="0" borderId="13" xfId="0" applyFont="1" applyBorder="1" applyAlignment="1">
      <alignment horizontal="center"/>
    </xf>
    <xf numFmtId="0" fontId="6" fillId="2" borderId="0" xfId="6" applyBorder="1" applyAlignment="1"/>
    <xf numFmtId="0" fontId="6" fillId="2" borderId="0" xfId="6"/>
    <xf numFmtId="0" fontId="8" fillId="4" borderId="0" xfId="8"/>
    <xf numFmtId="0" fontId="20" fillId="0" borderId="0" xfId="0" applyFont="1" applyAlignment="1">
      <alignment horizontal="center"/>
    </xf>
    <xf numFmtId="0" fontId="1" fillId="10" borderId="0" xfId="19"/>
    <xf numFmtId="0" fontId="1" fillId="22" borderId="0" xfId="3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Optimum Portfolio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Efficient Frontier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'Q3'!$E$12:$E$53</c:f>
              <c:numCache>
                <c:formatCode>General</c:formatCode>
                <c:ptCount val="42"/>
                <c:pt idx="0">
                  <c:v>0.19168380985979075</c:v>
                </c:pt>
                <c:pt idx="1">
                  <c:v>0.18517687068931263</c:v>
                </c:pt>
                <c:pt idx="2">
                  <c:v>0.17870650056289381</c:v>
                </c:pt>
                <c:pt idx="3">
                  <c:v>0.17227681990857588</c:v>
                </c:pt>
                <c:pt idx="4">
                  <c:v>0.16589255993387816</c:v>
                </c:pt>
                <c:pt idx="5">
                  <c:v>0.15955917283016352</c:v>
                </c:pt>
                <c:pt idx="6">
                  <c:v>0.15328296466438726</c:v>
                </c:pt>
                <c:pt idx="7">
                  <c:v>0.14707125588499181</c:v>
                </c:pt>
                <c:pt idx="8">
                  <c:v>0.14093257532629161</c:v>
                </c:pt>
                <c:pt idx="9">
                  <c:v>0.13487689460333868</c:v>
                </c:pt>
                <c:pt idx="10">
                  <c:v>0.1289159107201534</c:v>
                </c:pt>
                <c:pt idx="11">
                  <c:v>0.12306338531423615</c:v>
                </c:pt>
                <c:pt idx="12">
                  <c:v>0.11733554875834051</c:v>
                </c:pt>
                <c:pt idx="13">
                  <c:v>0.11175157551045449</c:v>
                </c:pt>
                <c:pt idx="14">
                  <c:v>0.10633413226684967</c:v>
                </c:pt>
                <c:pt idx="15">
                  <c:v>0.10110999045616662</c:v>
                </c:pt>
                <c:pt idx="16">
                  <c:v>9.6110676224733169E-2</c:v>
                </c:pt>
                <c:pt idx="17">
                  <c:v>9.137310013309187E-2</c:v>
                </c:pt>
                <c:pt idx="18">
                  <c:v>8.6940060965677579E-2</c:v>
                </c:pt>
                <c:pt idx="19">
                  <c:v>8.2860451378969663E-2</c:v>
                </c:pt>
                <c:pt idx="20">
                  <c:v>7.9188913579898379E-2</c:v>
                </c:pt>
                <c:pt idx="21">
                  <c:v>7.5984624065858181E-2</c:v>
                </c:pt>
                <c:pt idx="22">
                  <c:v>7.3308877935227806E-2</c:v>
                </c:pt>
                <c:pt idx="23">
                  <c:v>7.122127142252957E-2</c:v>
                </c:pt>
                <c:pt idx="24">
                  <c:v>6.9774614661696849E-2</c:v>
                </c:pt>
                <c:pt idx="25">
                  <c:v>6.9009228575329651E-2</c:v>
                </c:pt>
                <c:pt idx="26">
                  <c:v>6.8947805151165373E-2</c:v>
                </c:pt>
                <c:pt idx="27">
                  <c:v>6.959220840720029E-2</c:v>
                </c:pt>
                <c:pt idx="28">
                  <c:v>7.0923201676507008E-2</c:v>
                </c:pt>
                <c:pt idx="29">
                  <c:v>7.2903189438658547E-2</c:v>
                </c:pt>
                <c:pt idx="30">
                  <c:v>7.548111653810205E-2</c:v>
                </c:pt>
                <c:pt idx="31">
                  <c:v>7.8598169867849413E-2</c:v>
                </c:pt>
                <c:pt idx="32">
                  <c:v>8.2193035523329072E-2</c:v>
                </c:pt>
                <c:pt idx="33">
                  <c:v>8.6205958609195457E-2</c:v>
                </c:pt>
                <c:pt idx="34">
                  <c:v>9.0581394006432489E-2</c:v>
                </c:pt>
                <c:pt idx="35">
                  <c:v>9.5269407523055197E-2</c:v>
                </c:pt>
                <c:pt idx="36">
                  <c:v>0.10022614683138591</c:v>
                </c:pt>
                <c:pt idx="37">
                  <c:v>0.10541371085758365</c:v>
                </c:pt>
                <c:pt idx="38">
                  <c:v>0.11079968318588788</c:v>
                </c:pt>
                <c:pt idx="39">
                  <c:v>0.11635651499012492</c:v>
                </c:pt>
                <c:pt idx="40">
                  <c:v>0.12206087332322491</c:v>
                </c:pt>
                <c:pt idx="41">
                  <c:v>0.12789301951802029</c:v>
                </c:pt>
              </c:numCache>
            </c:numRef>
          </c:xVal>
          <c:yVal>
            <c:numRef>
              <c:f>'Q3'!$D$12:$D$53</c:f>
              <c:numCache>
                <c:formatCode>General</c:formatCode>
                <c:ptCount val="42"/>
                <c:pt idx="0">
                  <c:v>1.9801984040129058E-2</c:v>
                </c:pt>
                <c:pt idx="1">
                  <c:v>1.97307634623528E-2</c:v>
                </c:pt>
                <c:pt idx="2">
                  <c:v>1.9659542884576546E-2</c:v>
                </c:pt>
                <c:pt idx="3">
                  <c:v>1.9588322306800299E-2</c:v>
                </c:pt>
                <c:pt idx="4">
                  <c:v>1.9517101729024041E-2</c:v>
                </c:pt>
                <c:pt idx="5">
                  <c:v>1.9445881151247783E-2</c:v>
                </c:pt>
                <c:pt idx="6">
                  <c:v>1.9374660573471529E-2</c:v>
                </c:pt>
                <c:pt idx="7">
                  <c:v>1.9303439995695275E-2</c:v>
                </c:pt>
                <c:pt idx="8">
                  <c:v>1.9232219417919021E-2</c:v>
                </c:pt>
                <c:pt idx="9">
                  <c:v>1.9160998840142763E-2</c:v>
                </c:pt>
                <c:pt idx="10">
                  <c:v>1.9089778262366512E-2</c:v>
                </c:pt>
                <c:pt idx="11">
                  <c:v>1.9018557684590258E-2</c:v>
                </c:pt>
                <c:pt idx="12">
                  <c:v>1.8947337106814004E-2</c:v>
                </c:pt>
                <c:pt idx="13">
                  <c:v>1.8876116529037746E-2</c:v>
                </c:pt>
                <c:pt idx="14">
                  <c:v>1.8804895951261488E-2</c:v>
                </c:pt>
                <c:pt idx="15">
                  <c:v>1.8733675373485234E-2</c:v>
                </c:pt>
                <c:pt idx="16">
                  <c:v>1.8662454795708983E-2</c:v>
                </c:pt>
                <c:pt idx="17">
                  <c:v>1.8591234217932729E-2</c:v>
                </c:pt>
                <c:pt idx="18">
                  <c:v>1.8520013640156471E-2</c:v>
                </c:pt>
                <c:pt idx="19">
                  <c:v>1.8448793062380214E-2</c:v>
                </c:pt>
                <c:pt idx="20">
                  <c:v>1.8377572484603963E-2</c:v>
                </c:pt>
                <c:pt idx="21">
                  <c:v>1.8306351906827709E-2</c:v>
                </c:pt>
                <c:pt idx="22">
                  <c:v>1.8235131329051454E-2</c:v>
                </c:pt>
                <c:pt idx="23">
                  <c:v>1.8163910751275197E-2</c:v>
                </c:pt>
                <c:pt idx="24">
                  <c:v>1.8092690173498942E-2</c:v>
                </c:pt>
                <c:pt idx="25">
                  <c:v>1.8021469595722688E-2</c:v>
                </c:pt>
                <c:pt idx="26">
                  <c:v>1.7950249017946434E-2</c:v>
                </c:pt>
                <c:pt idx="27">
                  <c:v>1.787902844017018E-2</c:v>
                </c:pt>
                <c:pt idx="28">
                  <c:v>1.7807807862393922E-2</c:v>
                </c:pt>
                <c:pt idx="29">
                  <c:v>1.7736587284617671E-2</c:v>
                </c:pt>
                <c:pt idx="30">
                  <c:v>1.7665366706841414E-2</c:v>
                </c:pt>
                <c:pt idx="31">
                  <c:v>1.7594146129065159E-2</c:v>
                </c:pt>
                <c:pt idx="32">
                  <c:v>1.7522925551288905E-2</c:v>
                </c:pt>
                <c:pt idx="33">
                  <c:v>1.7451704973512651E-2</c:v>
                </c:pt>
                <c:pt idx="34">
                  <c:v>1.7380484395736397E-2</c:v>
                </c:pt>
                <c:pt idx="35">
                  <c:v>1.7309263817960142E-2</c:v>
                </c:pt>
                <c:pt idx="36">
                  <c:v>1.7238043240183885E-2</c:v>
                </c:pt>
                <c:pt idx="37">
                  <c:v>1.716682266240763E-2</c:v>
                </c:pt>
                <c:pt idx="38">
                  <c:v>1.7095602084631376E-2</c:v>
                </c:pt>
                <c:pt idx="39">
                  <c:v>1.7024381506855122E-2</c:v>
                </c:pt>
                <c:pt idx="40">
                  <c:v>1.6953160929078864E-2</c:v>
                </c:pt>
                <c:pt idx="41">
                  <c:v>1.6881940351302614E-2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2F-4593-B28F-07198B618372}"/>
            </c:ext>
          </c:extLst>
        </c:ser>
        <c:ser>
          <c:idx val="1"/>
          <c:order val="1"/>
          <c:tx>
            <c:v>Utility Curve</c:v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'Q3'!$J$13:$J$28</c:f>
              <c:numCache>
                <c:formatCode>General</c:formatCode>
                <c:ptCount val="16"/>
                <c:pt idx="0">
                  <c:v>0</c:v>
                </c:pt>
                <c:pt idx="1">
                  <c:v>7.4999999999999997E-3</c:v>
                </c:pt>
                <c:pt idx="2">
                  <c:v>1.4999999999999999E-2</c:v>
                </c:pt>
                <c:pt idx="3">
                  <c:v>2.2499999999999999E-2</c:v>
                </c:pt>
                <c:pt idx="4">
                  <c:v>0.03</c:v>
                </c:pt>
                <c:pt idx="5">
                  <c:v>3.7499999999999999E-2</c:v>
                </c:pt>
                <c:pt idx="6">
                  <c:v>4.4999999999999998E-2</c:v>
                </c:pt>
                <c:pt idx="7">
                  <c:v>5.2499999999999998E-2</c:v>
                </c:pt>
                <c:pt idx="8">
                  <c:v>0.06</c:v>
                </c:pt>
                <c:pt idx="9">
                  <c:v>6.7500000000000004E-2</c:v>
                </c:pt>
                <c:pt idx="10">
                  <c:v>7.5000000000000011E-2</c:v>
                </c:pt>
                <c:pt idx="11">
                  <c:v>8.2500000000000018E-2</c:v>
                </c:pt>
                <c:pt idx="12">
                  <c:v>9.0000000000000024E-2</c:v>
                </c:pt>
                <c:pt idx="13">
                  <c:v>9.7500000000000031E-2</c:v>
                </c:pt>
                <c:pt idx="14">
                  <c:v>0.10500000000000004</c:v>
                </c:pt>
                <c:pt idx="15">
                  <c:v>0.11250000000000004</c:v>
                </c:pt>
              </c:numCache>
            </c:numRef>
          </c:xVal>
          <c:yVal>
            <c:numRef>
              <c:f>'Q3'!$I$13:$I$28</c:f>
              <c:numCache>
                <c:formatCode>General</c:formatCode>
                <c:ptCount val="16"/>
                <c:pt idx="0">
                  <c:v>1.2664116081901669E-2</c:v>
                </c:pt>
                <c:pt idx="1">
                  <c:v>1.2727397331901669E-2</c:v>
                </c:pt>
                <c:pt idx="2">
                  <c:v>1.2917241081901669E-2</c:v>
                </c:pt>
                <c:pt idx="3">
                  <c:v>1.3233647331901669E-2</c:v>
                </c:pt>
                <c:pt idx="4">
                  <c:v>1.3676616081901669E-2</c:v>
                </c:pt>
                <c:pt idx="5">
                  <c:v>1.4246147331901668E-2</c:v>
                </c:pt>
                <c:pt idx="6">
                  <c:v>1.4942241081901668E-2</c:v>
                </c:pt>
                <c:pt idx="7">
                  <c:v>1.5764897331901669E-2</c:v>
                </c:pt>
                <c:pt idx="8">
                  <c:v>1.6714116081901667E-2</c:v>
                </c:pt>
                <c:pt idx="9">
                  <c:v>1.7789897331901668E-2</c:v>
                </c:pt>
                <c:pt idx="10">
                  <c:v>1.8992241081901673E-2</c:v>
                </c:pt>
                <c:pt idx="11">
                  <c:v>2.0321147331901671E-2</c:v>
                </c:pt>
                <c:pt idx="12">
                  <c:v>2.1776616081901675E-2</c:v>
                </c:pt>
                <c:pt idx="13">
                  <c:v>2.3358647331901676E-2</c:v>
                </c:pt>
                <c:pt idx="14">
                  <c:v>2.5067241081901677E-2</c:v>
                </c:pt>
                <c:pt idx="15">
                  <c:v>2.6902397331901681E-2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2F-4593-B28F-07198B618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1058063"/>
        <c:axId val="767860911"/>
      </c:scatterChart>
      <c:valAx>
        <c:axId val="771058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Risk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860911"/>
        <c:crosses val="autoZero"/>
        <c:crossBetween val="midCat"/>
      </c:valAx>
      <c:valAx>
        <c:axId val="76786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Expected Retuen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0580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Optimum</a:t>
            </a:r>
            <a:r>
              <a:rPr lang="en-IN" baseline="0"/>
              <a:t> Portfolio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CAL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'Q3 (vii)'!$E$10:$E$70</c:f>
              <c:numCache>
                <c:formatCode>General</c:formatCode>
                <c:ptCount val="61"/>
                <c:pt idx="0">
                  <c:v>6.9054442539117911E-2</c:v>
                </c:pt>
                <c:pt idx="1">
                  <c:v>6.5602661203406923E-2</c:v>
                </c:pt>
                <c:pt idx="2">
                  <c:v>6.2150907003334706E-2</c:v>
                </c:pt>
                <c:pt idx="3">
                  <c:v>5.8699184725963943E-2</c:v>
                </c:pt>
                <c:pt idx="4">
                  <c:v>5.5247500354640745E-2</c:v>
                </c:pt>
                <c:pt idx="5">
                  <c:v>5.1795861467560628E-2</c:v>
                </c:pt>
                <c:pt idx="6">
                  <c:v>4.8344277807047087E-2</c:v>
                </c:pt>
                <c:pt idx="7">
                  <c:v>4.4892762111399108E-2</c:v>
                </c:pt>
                <c:pt idx="8">
                  <c:v>4.1441331362347768E-2</c:v>
                </c:pt>
                <c:pt idx="9">
                  <c:v>3.7990008712353009E-2</c:v>
                </c:pt>
                <c:pt idx="10">
                  <c:v>3.4538826567110222E-2</c:v>
                </c:pt>
                <c:pt idx="11">
                  <c:v>3.1087831720605599E-2</c:v>
                </c:pt>
                <c:pt idx="12">
                  <c:v>2.7637094335909773E-2</c:v>
                </c:pt>
                <c:pt idx="13">
                  <c:v>2.4186724610057726E-2</c:v>
                </c:pt>
                <c:pt idx="14">
                  <c:v>2.0736906065782323E-2</c:v>
                </c:pt>
                <c:pt idx="15">
                  <c:v>1.728796867150386E-2</c:v>
                </c:pt>
                <c:pt idx="16">
                  <c:v>1.3840571165245667E-2</c:v>
                </c:pt>
                <c:pt idx="17">
                  <c:v>1.0396245541592039E-2</c:v>
                </c:pt>
                <c:pt idx="18">
                  <c:v>6.9595541760536957E-3</c:v>
                </c:pt>
                <c:pt idx="19">
                  <c:v>3.5527213633061868E-3</c:v>
                </c:pt>
                <c:pt idx="20">
                  <c:v>8.007656515295515E-4</c:v>
                </c:pt>
                <c:pt idx="21">
                  <c:v>3.5346264243281164E-3</c:v>
                </c:pt>
                <c:pt idx="22">
                  <c:v>6.9411025117022459E-3</c:v>
                </c:pt>
                <c:pt idx="23">
                  <c:v>1.037772547256245E-2</c:v>
                </c:pt>
                <c:pt idx="24">
                  <c:v>1.3822026974264502E-2</c:v>
                </c:pt>
                <c:pt idx="25">
                  <c:v>1.7269413283555149E-2</c:v>
                </c:pt>
                <c:pt idx="26">
                  <c:v>2.071834458702428E-2</c:v>
                </c:pt>
                <c:pt idx="27">
                  <c:v>2.4168159455834386E-2</c:v>
                </c:pt>
                <c:pt idx="28">
                  <c:v>2.7618526794999539E-2</c:v>
                </c:pt>
                <c:pt idx="29">
                  <c:v>3.106926254285881E-2</c:v>
                </c:pt>
                <c:pt idx="30">
                  <c:v>3.4520256218278325E-2</c:v>
                </c:pt>
                <c:pt idx="31">
                  <c:v>3.7971437496907977E-2</c:v>
                </c:pt>
                <c:pt idx="32">
                  <c:v>4.1422759487691141E-2</c:v>
                </c:pt>
                <c:pt idx="33">
                  <c:v>4.4874189723672291E-2</c:v>
                </c:pt>
                <c:pt idx="34">
                  <c:v>4.8325705012184521E-2</c:v>
                </c:pt>
                <c:pt idx="35">
                  <c:v>5.1777288344222204E-2</c:v>
                </c:pt>
                <c:pt idx="36">
                  <c:v>5.5228926962455939E-2</c:v>
                </c:pt>
                <c:pt idx="37">
                  <c:v>5.868061111095698E-2</c:v>
                </c:pt>
                <c:pt idx="38">
                  <c:v>6.2132333201594447E-2</c:v>
                </c:pt>
                <c:pt idx="39">
                  <c:v>6.5584087243629866E-2</c:v>
                </c:pt>
                <c:pt idx="40">
                  <c:v>6.9035868444408399E-2</c:v>
                </c:pt>
                <c:pt idx="41">
                  <c:v>7.2487672924124044E-2</c:v>
                </c:pt>
                <c:pt idx="42">
                  <c:v>7.593949750836794E-2</c:v>
                </c:pt>
                <c:pt idx="43">
                  <c:v>7.9391339574789679E-2</c:v>
                </c:pt>
                <c:pt idx="44">
                  <c:v>8.2843196938090349E-2</c:v>
                </c:pt>
                <c:pt idx="45">
                  <c:v>8.6295067762615446E-2</c:v>
                </c:pt>
                <c:pt idx="46">
                  <c:v>8.9746950495117522E-2</c:v>
                </c:pt>
                <c:pt idx="47">
                  <c:v>9.3198843812459756E-2</c:v>
                </c:pt>
                <c:pt idx="48">
                  <c:v>9.665074658052554E-2</c:v>
                </c:pt>
                <c:pt idx="49">
                  <c:v>0.10010265782162923</c:v>
                </c:pt>
                <c:pt idx="50">
                  <c:v>0.10355457668844441</c:v>
                </c:pt>
                <c:pt idx="51">
                  <c:v>0.10700650244297844</c:v>
                </c:pt>
                <c:pt idx="52">
                  <c:v>0.11045843443948906</c:v>
                </c:pt>
                <c:pt idx="53">
                  <c:v>0.11391037211050697</c:v>
                </c:pt>
                <c:pt idx="54">
                  <c:v>0.11736231495532516</c:v>
                </c:pt>
                <c:pt idx="55">
                  <c:v>0.12081426253046129</c:v>
                </c:pt>
                <c:pt idx="56">
                  <c:v>0.12426621444170988</c:v>
                </c:pt>
                <c:pt idx="57">
                  <c:v>0.12771817033748303</c:v>
                </c:pt>
                <c:pt idx="58">
                  <c:v>0.13117012990320301</c:v>
                </c:pt>
                <c:pt idx="59">
                  <c:v>0.13462209285655713</c:v>
                </c:pt>
                <c:pt idx="60">
                  <c:v>0.13807405894346456</c:v>
                </c:pt>
              </c:numCache>
            </c:numRef>
          </c:xVal>
          <c:yVal>
            <c:numRef>
              <c:f>'Q3 (vii)'!$D$10:$D$70</c:f>
              <c:numCache>
                <c:formatCode>General</c:formatCode>
                <c:ptCount val="61"/>
                <c:pt idx="0">
                  <c:v>-1.5491497379769334E-2</c:v>
                </c:pt>
                <c:pt idx="1">
                  <c:v>-1.4653564667643611E-2</c:v>
                </c:pt>
                <c:pt idx="2">
                  <c:v>-1.3815631955517891E-2</c:v>
                </c:pt>
                <c:pt idx="3">
                  <c:v>-1.2977699243392166E-2</c:v>
                </c:pt>
                <c:pt idx="4">
                  <c:v>-1.2139766531266444E-2</c:v>
                </c:pt>
                <c:pt idx="5">
                  <c:v>-1.1301833819140723E-2</c:v>
                </c:pt>
                <c:pt idx="6">
                  <c:v>-1.0463901107014999E-2</c:v>
                </c:pt>
                <c:pt idx="7">
                  <c:v>-9.6259683948892762E-3</c:v>
                </c:pt>
                <c:pt idx="8">
                  <c:v>-8.7880356827635554E-3</c:v>
                </c:pt>
                <c:pt idx="9">
                  <c:v>-7.9501029706378328E-3</c:v>
                </c:pt>
                <c:pt idx="10">
                  <c:v>-7.1121702585121111E-3</c:v>
                </c:pt>
                <c:pt idx="11">
                  <c:v>-6.2742375463863886E-3</c:v>
                </c:pt>
                <c:pt idx="12">
                  <c:v>-5.4363048342606678E-3</c:v>
                </c:pt>
                <c:pt idx="13">
                  <c:v>-4.598372122134947E-3</c:v>
                </c:pt>
                <c:pt idx="14">
                  <c:v>-3.7604394100092245E-3</c:v>
                </c:pt>
                <c:pt idx="15">
                  <c:v>-2.9225066978835037E-3</c:v>
                </c:pt>
                <c:pt idx="16">
                  <c:v>-2.084573985757782E-3</c:v>
                </c:pt>
                <c:pt idx="17">
                  <c:v>-1.2466412736320607E-3</c:v>
                </c:pt>
                <c:pt idx="18">
                  <c:v>-4.0870856150633885E-4</c:v>
                </c:pt>
                <c:pt idx="19">
                  <c:v>4.2922415061938282E-4</c:v>
                </c:pt>
                <c:pt idx="20">
                  <c:v>1.2671568627451047E-3</c:v>
                </c:pt>
                <c:pt idx="21">
                  <c:v>2.1050895748708264E-3</c:v>
                </c:pt>
                <c:pt idx="22">
                  <c:v>2.9430222869965481E-3</c:v>
                </c:pt>
                <c:pt idx="23">
                  <c:v>3.7809549991222697E-3</c:v>
                </c:pt>
                <c:pt idx="24">
                  <c:v>4.6188877112479914E-3</c:v>
                </c:pt>
                <c:pt idx="25">
                  <c:v>5.4568204233737131E-3</c:v>
                </c:pt>
                <c:pt idx="26">
                  <c:v>6.2947531354994347E-3</c:v>
                </c:pt>
                <c:pt idx="27">
                  <c:v>7.1326858476251564E-3</c:v>
                </c:pt>
                <c:pt idx="28">
                  <c:v>7.9706185597508781E-3</c:v>
                </c:pt>
                <c:pt idx="29">
                  <c:v>8.8085512718765989E-3</c:v>
                </c:pt>
                <c:pt idx="30">
                  <c:v>9.6464839840023214E-3</c:v>
                </c:pt>
                <c:pt idx="31">
                  <c:v>1.0484416696128044E-2</c:v>
                </c:pt>
                <c:pt idx="32">
                  <c:v>1.1322349408253767E-2</c:v>
                </c:pt>
                <c:pt idx="33">
                  <c:v>1.2160282120379489E-2</c:v>
                </c:pt>
                <c:pt idx="34">
                  <c:v>1.2998214832505212E-2</c:v>
                </c:pt>
                <c:pt idx="35">
                  <c:v>1.3836147544630934E-2</c:v>
                </c:pt>
                <c:pt idx="36">
                  <c:v>1.4674080256756657E-2</c:v>
                </c:pt>
                <c:pt idx="37">
                  <c:v>1.5512012968882377E-2</c:v>
                </c:pt>
                <c:pt idx="38">
                  <c:v>1.6349945681008102E-2</c:v>
                </c:pt>
                <c:pt idx="39">
                  <c:v>1.7187878393133824E-2</c:v>
                </c:pt>
                <c:pt idx="40">
                  <c:v>1.8025811105259543E-2</c:v>
                </c:pt>
                <c:pt idx="41">
                  <c:v>1.8863743817385269E-2</c:v>
                </c:pt>
                <c:pt idx="42">
                  <c:v>1.9701676529510988E-2</c:v>
                </c:pt>
                <c:pt idx="43">
                  <c:v>2.0539609241636711E-2</c:v>
                </c:pt>
                <c:pt idx="44">
                  <c:v>2.1377541953762434E-2</c:v>
                </c:pt>
                <c:pt idx="45">
                  <c:v>2.2215474665888156E-2</c:v>
                </c:pt>
                <c:pt idx="46">
                  <c:v>2.3053407378013879E-2</c:v>
                </c:pt>
                <c:pt idx="47">
                  <c:v>2.3891340090139601E-2</c:v>
                </c:pt>
                <c:pt idx="48">
                  <c:v>2.4729272802265324E-2</c:v>
                </c:pt>
                <c:pt idx="49">
                  <c:v>2.5567205514391046E-2</c:v>
                </c:pt>
                <c:pt idx="50">
                  <c:v>2.6405138226516769E-2</c:v>
                </c:pt>
                <c:pt idx="51">
                  <c:v>2.7243070938642491E-2</c:v>
                </c:pt>
                <c:pt idx="52">
                  <c:v>2.8081003650768214E-2</c:v>
                </c:pt>
                <c:pt idx="53">
                  <c:v>2.8918936362893936E-2</c:v>
                </c:pt>
                <c:pt idx="54">
                  <c:v>2.9756869075019655E-2</c:v>
                </c:pt>
                <c:pt idx="55">
                  <c:v>3.0594801787145378E-2</c:v>
                </c:pt>
                <c:pt idx="56">
                  <c:v>3.1432734499271107E-2</c:v>
                </c:pt>
                <c:pt idx="57">
                  <c:v>3.227066721139682E-2</c:v>
                </c:pt>
                <c:pt idx="58">
                  <c:v>3.3108599923522546E-2</c:v>
                </c:pt>
                <c:pt idx="59">
                  <c:v>3.3946532635648265E-2</c:v>
                </c:pt>
                <c:pt idx="60">
                  <c:v>3.4784465347773984E-2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63-41AD-8175-164EE7813E3A}"/>
            </c:ext>
          </c:extLst>
        </c:ser>
        <c:ser>
          <c:idx val="1"/>
          <c:order val="1"/>
          <c:tx>
            <c:v>Indiffernce Curve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'Q3 (vii)'!$J$10:$J$27</c:f>
              <c:numCache>
                <c:formatCode>General</c:formatCode>
                <c:ptCount val="18"/>
                <c:pt idx="0">
                  <c:v>0</c:v>
                </c:pt>
                <c:pt idx="1">
                  <c:v>7.4999999999999997E-3</c:v>
                </c:pt>
                <c:pt idx="2">
                  <c:v>1.4999999999999999E-2</c:v>
                </c:pt>
                <c:pt idx="3">
                  <c:v>2.2499999999999999E-2</c:v>
                </c:pt>
                <c:pt idx="4">
                  <c:v>0.03</c:v>
                </c:pt>
                <c:pt idx="5">
                  <c:v>3.7499999999999999E-2</c:v>
                </c:pt>
                <c:pt idx="6">
                  <c:v>4.4999999999999998E-2</c:v>
                </c:pt>
                <c:pt idx="7">
                  <c:v>5.2499999999999998E-2</c:v>
                </c:pt>
                <c:pt idx="8">
                  <c:v>0.06</c:v>
                </c:pt>
                <c:pt idx="9">
                  <c:v>6.7500000000000004E-2</c:v>
                </c:pt>
                <c:pt idx="10">
                  <c:v>7.5000000000000011E-2</c:v>
                </c:pt>
                <c:pt idx="11">
                  <c:v>8.2500000000000018E-2</c:v>
                </c:pt>
                <c:pt idx="12">
                  <c:v>9.0000000000000024E-2</c:v>
                </c:pt>
                <c:pt idx="13">
                  <c:v>9.7500000000000031E-2</c:v>
                </c:pt>
                <c:pt idx="14">
                  <c:v>0.10500000000000004</c:v>
                </c:pt>
                <c:pt idx="15">
                  <c:v>0.11250000000000004</c:v>
                </c:pt>
                <c:pt idx="16">
                  <c:v>0.12000000000000005</c:v>
                </c:pt>
                <c:pt idx="17">
                  <c:v>0.12750000000000006</c:v>
                </c:pt>
              </c:numCache>
            </c:numRef>
          </c:xVal>
          <c:yVal>
            <c:numRef>
              <c:f>'Q3 (vii)'!$I$10:$I$27</c:f>
              <c:numCache>
                <c:formatCode>General</c:formatCode>
                <c:ptCount val="18"/>
                <c:pt idx="0">
                  <c:v>1.4362250429423301E-2</c:v>
                </c:pt>
                <c:pt idx="1">
                  <c:v>1.4425531679423301E-2</c:v>
                </c:pt>
                <c:pt idx="2">
                  <c:v>1.4615375429423301E-2</c:v>
                </c:pt>
                <c:pt idx="3">
                  <c:v>1.49317816794233E-2</c:v>
                </c:pt>
                <c:pt idx="4">
                  <c:v>1.53747504294233E-2</c:v>
                </c:pt>
                <c:pt idx="5">
                  <c:v>1.59442816794233E-2</c:v>
                </c:pt>
                <c:pt idx="6">
                  <c:v>1.6640375429423301E-2</c:v>
                </c:pt>
                <c:pt idx="7">
                  <c:v>1.7463031679423299E-2</c:v>
                </c:pt>
                <c:pt idx="8">
                  <c:v>1.8412250429423301E-2</c:v>
                </c:pt>
                <c:pt idx="9">
                  <c:v>1.9488031679423302E-2</c:v>
                </c:pt>
                <c:pt idx="10">
                  <c:v>2.0690375429423303E-2</c:v>
                </c:pt>
                <c:pt idx="11">
                  <c:v>2.2019281679423304E-2</c:v>
                </c:pt>
                <c:pt idx="12">
                  <c:v>2.3474750429423305E-2</c:v>
                </c:pt>
                <c:pt idx="13">
                  <c:v>2.5056781679423309E-2</c:v>
                </c:pt>
                <c:pt idx="14">
                  <c:v>2.676537542942331E-2</c:v>
                </c:pt>
                <c:pt idx="15">
                  <c:v>2.8600531679423311E-2</c:v>
                </c:pt>
                <c:pt idx="16">
                  <c:v>3.0562250429423315E-2</c:v>
                </c:pt>
                <c:pt idx="17">
                  <c:v>3.265053167942332E-2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63-41AD-8175-164EE7813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1070127"/>
        <c:axId val="767878671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Efficient Fronier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'Q3'!$E$12:$E$53</c15:sqref>
                        </c15:formulaRef>
                      </c:ext>
                    </c:extLst>
                    <c:numCache>
                      <c:formatCode>General</c:formatCode>
                      <c:ptCount val="42"/>
                      <c:pt idx="0">
                        <c:v>0.19168380985979075</c:v>
                      </c:pt>
                      <c:pt idx="1">
                        <c:v>0.18517687068931263</c:v>
                      </c:pt>
                      <c:pt idx="2">
                        <c:v>0.17870650056289381</c:v>
                      </c:pt>
                      <c:pt idx="3">
                        <c:v>0.17227681990857588</c:v>
                      </c:pt>
                      <c:pt idx="4">
                        <c:v>0.16589255993387816</c:v>
                      </c:pt>
                      <c:pt idx="5">
                        <c:v>0.15955917283016352</c:v>
                      </c:pt>
                      <c:pt idx="6">
                        <c:v>0.15328296466438726</c:v>
                      </c:pt>
                      <c:pt idx="7">
                        <c:v>0.14707125588499181</c:v>
                      </c:pt>
                      <c:pt idx="8">
                        <c:v>0.14093257532629161</c:v>
                      </c:pt>
                      <c:pt idx="9">
                        <c:v>0.13487689460333868</c:v>
                      </c:pt>
                      <c:pt idx="10">
                        <c:v>0.1289159107201534</c:v>
                      </c:pt>
                      <c:pt idx="11">
                        <c:v>0.12306338531423615</c:v>
                      </c:pt>
                      <c:pt idx="12">
                        <c:v>0.11733554875834051</c:v>
                      </c:pt>
                      <c:pt idx="13">
                        <c:v>0.11175157551045449</c:v>
                      </c:pt>
                      <c:pt idx="14">
                        <c:v>0.10633413226684967</c:v>
                      </c:pt>
                      <c:pt idx="15">
                        <c:v>0.10110999045616662</c:v>
                      </c:pt>
                      <c:pt idx="16">
                        <c:v>9.6110676224733169E-2</c:v>
                      </c:pt>
                      <c:pt idx="17">
                        <c:v>9.137310013309187E-2</c:v>
                      </c:pt>
                      <c:pt idx="18">
                        <c:v>8.6940060965677579E-2</c:v>
                      </c:pt>
                      <c:pt idx="19">
                        <c:v>8.2860451378969663E-2</c:v>
                      </c:pt>
                      <c:pt idx="20">
                        <c:v>7.9188913579898379E-2</c:v>
                      </c:pt>
                      <c:pt idx="21">
                        <c:v>7.5984624065858181E-2</c:v>
                      </c:pt>
                      <c:pt idx="22">
                        <c:v>7.3308877935227806E-2</c:v>
                      </c:pt>
                      <c:pt idx="23">
                        <c:v>7.122127142252957E-2</c:v>
                      </c:pt>
                      <c:pt idx="24">
                        <c:v>6.9774614661696849E-2</c:v>
                      </c:pt>
                      <c:pt idx="25">
                        <c:v>6.9009228575329651E-2</c:v>
                      </c:pt>
                      <c:pt idx="26">
                        <c:v>6.8947805151165373E-2</c:v>
                      </c:pt>
                      <c:pt idx="27">
                        <c:v>6.959220840720029E-2</c:v>
                      </c:pt>
                      <c:pt idx="28">
                        <c:v>7.0923201676507008E-2</c:v>
                      </c:pt>
                      <c:pt idx="29">
                        <c:v>7.2903189438658547E-2</c:v>
                      </c:pt>
                      <c:pt idx="30">
                        <c:v>7.548111653810205E-2</c:v>
                      </c:pt>
                      <c:pt idx="31">
                        <c:v>7.8598169867849413E-2</c:v>
                      </c:pt>
                      <c:pt idx="32">
                        <c:v>8.2193035523329072E-2</c:v>
                      </c:pt>
                      <c:pt idx="33">
                        <c:v>8.6205958609195457E-2</c:v>
                      </c:pt>
                      <c:pt idx="34">
                        <c:v>9.0581394006432489E-2</c:v>
                      </c:pt>
                      <c:pt idx="35">
                        <c:v>9.5269407523055197E-2</c:v>
                      </c:pt>
                      <c:pt idx="36">
                        <c:v>0.10022614683138591</c:v>
                      </c:pt>
                      <c:pt idx="37">
                        <c:v>0.10541371085758365</c:v>
                      </c:pt>
                      <c:pt idx="38">
                        <c:v>0.11079968318588788</c:v>
                      </c:pt>
                      <c:pt idx="39">
                        <c:v>0.11635651499012492</c:v>
                      </c:pt>
                      <c:pt idx="40">
                        <c:v>0.12206087332322491</c:v>
                      </c:pt>
                      <c:pt idx="41">
                        <c:v>0.12789301951802029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'Q3 (vii)'!$D$10:$D$70</c15:sqref>
                        </c15:formulaRef>
                      </c:ext>
                    </c:extLst>
                    <c:numCache>
                      <c:formatCode>General</c:formatCode>
                      <c:ptCount val="61"/>
                      <c:pt idx="0">
                        <c:v>-1.5491497379769334E-2</c:v>
                      </c:pt>
                      <c:pt idx="1">
                        <c:v>-1.4653564667643611E-2</c:v>
                      </c:pt>
                      <c:pt idx="2">
                        <c:v>-1.3815631955517891E-2</c:v>
                      </c:pt>
                      <c:pt idx="3">
                        <c:v>-1.2977699243392166E-2</c:v>
                      </c:pt>
                      <c:pt idx="4">
                        <c:v>-1.2139766531266444E-2</c:v>
                      </c:pt>
                      <c:pt idx="5">
                        <c:v>-1.1301833819140723E-2</c:v>
                      </c:pt>
                      <c:pt idx="6">
                        <c:v>-1.0463901107014999E-2</c:v>
                      </c:pt>
                      <c:pt idx="7">
                        <c:v>-9.6259683948892762E-3</c:v>
                      </c:pt>
                      <c:pt idx="8">
                        <c:v>-8.7880356827635554E-3</c:v>
                      </c:pt>
                      <c:pt idx="9">
                        <c:v>-7.9501029706378328E-3</c:v>
                      </c:pt>
                      <c:pt idx="10">
                        <c:v>-7.1121702585121111E-3</c:v>
                      </c:pt>
                      <c:pt idx="11">
                        <c:v>-6.2742375463863886E-3</c:v>
                      </c:pt>
                      <c:pt idx="12">
                        <c:v>-5.4363048342606678E-3</c:v>
                      </c:pt>
                      <c:pt idx="13">
                        <c:v>-4.598372122134947E-3</c:v>
                      </c:pt>
                      <c:pt idx="14">
                        <c:v>-3.7604394100092245E-3</c:v>
                      </c:pt>
                      <c:pt idx="15">
                        <c:v>-2.9225066978835037E-3</c:v>
                      </c:pt>
                      <c:pt idx="16">
                        <c:v>-2.084573985757782E-3</c:v>
                      </c:pt>
                      <c:pt idx="17">
                        <c:v>-1.2466412736320607E-3</c:v>
                      </c:pt>
                      <c:pt idx="18">
                        <c:v>-4.0870856150633885E-4</c:v>
                      </c:pt>
                      <c:pt idx="19">
                        <c:v>4.2922415061938282E-4</c:v>
                      </c:pt>
                      <c:pt idx="20">
                        <c:v>1.2671568627451047E-3</c:v>
                      </c:pt>
                      <c:pt idx="21">
                        <c:v>2.1050895748708264E-3</c:v>
                      </c:pt>
                      <c:pt idx="22">
                        <c:v>2.9430222869965481E-3</c:v>
                      </c:pt>
                      <c:pt idx="23">
                        <c:v>3.7809549991222697E-3</c:v>
                      </c:pt>
                      <c:pt idx="24">
                        <c:v>4.6188877112479914E-3</c:v>
                      </c:pt>
                      <c:pt idx="25">
                        <c:v>5.4568204233737131E-3</c:v>
                      </c:pt>
                      <c:pt idx="26">
                        <c:v>6.2947531354994347E-3</c:v>
                      </c:pt>
                      <c:pt idx="27">
                        <c:v>7.1326858476251564E-3</c:v>
                      </c:pt>
                      <c:pt idx="28">
                        <c:v>7.9706185597508781E-3</c:v>
                      </c:pt>
                      <c:pt idx="29">
                        <c:v>8.8085512718765989E-3</c:v>
                      </c:pt>
                      <c:pt idx="30">
                        <c:v>9.6464839840023214E-3</c:v>
                      </c:pt>
                      <c:pt idx="31">
                        <c:v>1.0484416696128044E-2</c:v>
                      </c:pt>
                      <c:pt idx="32">
                        <c:v>1.1322349408253767E-2</c:v>
                      </c:pt>
                      <c:pt idx="33">
                        <c:v>1.2160282120379489E-2</c:v>
                      </c:pt>
                      <c:pt idx="34">
                        <c:v>1.2998214832505212E-2</c:v>
                      </c:pt>
                      <c:pt idx="35">
                        <c:v>1.3836147544630934E-2</c:v>
                      </c:pt>
                      <c:pt idx="36">
                        <c:v>1.4674080256756657E-2</c:v>
                      </c:pt>
                      <c:pt idx="37">
                        <c:v>1.5512012968882377E-2</c:v>
                      </c:pt>
                      <c:pt idx="38">
                        <c:v>1.6349945681008102E-2</c:v>
                      </c:pt>
                      <c:pt idx="39">
                        <c:v>1.7187878393133824E-2</c:v>
                      </c:pt>
                      <c:pt idx="40">
                        <c:v>1.8025811105259543E-2</c:v>
                      </c:pt>
                      <c:pt idx="41">
                        <c:v>1.8863743817385269E-2</c:v>
                      </c:pt>
                      <c:pt idx="42">
                        <c:v>1.9701676529510988E-2</c:v>
                      </c:pt>
                      <c:pt idx="43">
                        <c:v>2.0539609241636711E-2</c:v>
                      </c:pt>
                      <c:pt idx="44">
                        <c:v>2.1377541953762434E-2</c:v>
                      </c:pt>
                      <c:pt idx="45">
                        <c:v>2.2215474665888156E-2</c:v>
                      </c:pt>
                      <c:pt idx="46">
                        <c:v>2.3053407378013879E-2</c:v>
                      </c:pt>
                      <c:pt idx="47">
                        <c:v>2.3891340090139601E-2</c:v>
                      </c:pt>
                      <c:pt idx="48">
                        <c:v>2.4729272802265324E-2</c:v>
                      </c:pt>
                      <c:pt idx="49">
                        <c:v>2.5567205514391046E-2</c:v>
                      </c:pt>
                      <c:pt idx="50">
                        <c:v>2.6405138226516769E-2</c:v>
                      </c:pt>
                      <c:pt idx="51">
                        <c:v>2.7243070938642491E-2</c:v>
                      </c:pt>
                      <c:pt idx="52">
                        <c:v>2.8081003650768214E-2</c:v>
                      </c:pt>
                      <c:pt idx="53">
                        <c:v>2.8918936362893936E-2</c:v>
                      </c:pt>
                      <c:pt idx="54">
                        <c:v>2.9756869075019655E-2</c:v>
                      </c:pt>
                      <c:pt idx="55">
                        <c:v>3.0594801787145378E-2</c:v>
                      </c:pt>
                      <c:pt idx="56">
                        <c:v>3.1432734499271107E-2</c:v>
                      </c:pt>
                      <c:pt idx="57">
                        <c:v>3.227066721139682E-2</c:v>
                      </c:pt>
                      <c:pt idx="58">
                        <c:v>3.3108599923522546E-2</c:v>
                      </c:pt>
                      <c:pt idx="59">
                        <c:v>3.3946532635648265E-2</c:v>
                      </c:pt>
                      <c:pt idx="60">
                        <c:v>3.4784465347773984E-2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5963-41AD-8175-164EE7813E3A}"/>
                  </c:ext>
                </c:extLst>
              </c15:ser>
            </c15:filteredScatterSeries>
          </c:ext>
        </c:extLst>
      </c:scatterChart>
      <c:valAx>
        <c:axId val="771070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Risk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7878671"/>
        <c:crosses val="autoZero"/>
        <c:crossBetween val="midCat"/>
      </c:valAx>
      <c:valAx>
        <c:axId val="767878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Expected</a:t>
                </a:r>
                <a:r>
                  <a:rPr lang="en-US" baseline="0"/>
                  <a:t> Return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10701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593973</xdr:colOff>
      <xdr:row>11</xdr:row>
      <xdr:rowOff>127755</xdr:rowOff>
    </xdr:from>
    <xdr:to>
      <xdr:col>21</xdr:col>
      <xdr:colOff>241138</xdr:colOff>
      <xdr:row>33</xdr:row>
      <xdr:rowOff>125392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C15201-65CA-5FB1-5B70-511E81DF2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464820</xdr:colOff>
      <xdr:row>30</xdr:row>
      <xdr:rowOff>163830</xdr:rowOff>
    </xdr:from>
    <xdr:to>
      <xdr:col>17</xdr:col>
      <xdr:colOff>441960</xdr:colOff>
      <xdr:row>50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CE1E0A-1E12-CFA7-C7CE-77A62D52D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8"/>
  <sheetViews>
    <sheetView topLeftCell="R1" workbookViewId="0">
      <selection activeCell="R3" sqref="R3:R121"/>
    </sheetView>
  </sheetViews>
  <sheetFormatPr defaultRowHeight="14.45"/>
  <cols>
    <col min="1" max="1" width="14.28515625" customWidth="1"/>
    <col min="7" max="7" width="8.28515625" customWidth="1"/>
    <col min="8" max="8" width="11.7109375" customWidth="1"/>
    <col min="9" max="9" width="15.7109375" customWidth="1"/>
    <col min="18" max="18" width="14.28515625" bestFit="1" customWidth="1"/>
    <col min="21" max="21" width="14.42578125" bestFit="1" customWidth="1"/>
    <col min="29" max="29" width="14.28515625" bestFit="1" customWidth="1"/>
  </cols>
  <sheetData>
    <row r="1" spans="1:29">
      <c r="A1" s="5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L1" s="23" t="s">
        <v>9</v>
      </c>
      <c r="M1" s="23"/>
      <c r="N1" s="23"/>
      <c r="O1" s="23"/>
      <c r="P1" s="23"/>
      <c r="Q1" s="23"/>
      <c r="U1" s="23" t="s">
        <v>10</v>
      </c>
      <c r="V1" s="23"/>
      <c r="W1" s="23"/>
      <c r="X1" s="23"/>
      <c r="Y1" s="23"/>
      <c r="Z1" s="23"/>
      <c r="AA1" s="23"/>
      <c r="AB1" s="23"/>
      <c r="AC1" s="23"/>
    </row>
    <row r="2" spans="1:29">
      <c r="A2" s="6">
        <v>41486</v>
      </c>
      <c r="B2" s="7">
        <v>36.830002</v>
      </c>
      <c r="C2" s="8">
        <v>4.99</v>
      </c>
      <c r="D2" s="2">
        <v>9.5</v>
      </c>
      <c r="E2" s="9">
        <v>9.24</v>
      </c>
      <c r="F2" s="10">
        <v>4.34</v>
      </c>
      <c r="G2" s="7">
        <v>4.72</v>
      </c>
      <c r="H2" s="8">
        <v>5051.9780000000001</v>
      </c>
      <c r="I2" s="2">
        <v>2.75</v>
      </c>
      <c r="J2">
        <f>I2/(100*12)</f>
        <v>2.2916666666666667E-3</v>
      </c>
      <c r="K2" s="4" t="s">
        <v>0</v>
      </c>
      <c r="L2" s="4" t="s">
        <v>1</v>
      </c>
      <c r="M2" s="4" t="s">
        <v>2</v>
      </c>
      <c r="N2" s="4" t="s">
        <v>3</v>
      </c>
      <c r="O2" s="4" t="s">
        <v>4</v>
      </c>
      <c r="P2" s="4" t="s">
        <v>5</v>
      </c>
      <c r="Q2" s="4" t="s">
        <v>6</v>
      </c>
      <c r="R2" s="4" t="s">
        <v>7</v>
      </c>
    </row>
    <row r="3" spans="1:29">
      <c r="A3" s="6">
        <v>41516</v>
      </c>
      <c r="B3" s="7">
        <v>37.349997999999999</v>
      </c>
      <c r="C3" s="8">
        <v>4.9000000000000004</v>
      </c>
      <c r="D3" s="2">
        <v>11.06</v>
      </c>
      <c r="E3" s="9">
        <v>9.81</v>
      </c>
      <c r="F3" s="10">
        <v>4.5199999999999996</v>
      </c>
      <c r="G3" s="7">
        <v>4.63</v>
      </c>
      <c r="H3" s="8">
        <v>5134.9570000000003</v>
      </c>
      <c r="I3" s="2">
        <v>2.5</v>
      </c>
      <c r="J3">
        <f t="shared" ref="J3:J66" si="0">I3/(100*12)</f>
        <v>2.0833333333333333E-3</v>
      </c>
      <c r="K3" s="11">
        <f>LN(B3/B2)</f>
        <v>1.4020073270772157E-2</v>
      </c>
      <c r="L3" s="11">
        <f t="shared" ref="L3:Q3" si="1">LN(C3/C2)</f>
        <v>-1.8200704646846391E-2</v>
      </c>
      <c r="M3" s="11">
        <f t="shared" si="1"/>
        <v>0.15204319748769368</v>
      </c>
      <c r="N3" s="11">
        <f t="shared" si="1"/>
        <v>5.9860387923679023E-2</v>
      </c>
      <c r="O3" s="11">
        <f t="shared" si="1"/>
        <v>4.0637645731826259E-2</v>
      </c>
      <c r="P3" s="11">
        <f t="shared" si="1"/>
        <v>-1.9251931499321254E-2</v>
      </c>
      <c r="Q3" s="11">
        <f t="shared" si="1"/>
        <v>1.6291619673126468E-2</v>
      </c>
      <c r="R3" s="11">
        <f>J3</f>
        <v>2.0833333333333333E-3</v>
      </c>
      <c r="V3" s="12" t="s">
        <v>0</v>
      </c>
      <c r="W3" s="12" t="s">
        <v>1</v>
      </c>
      <c r="X3" s="12" t="s">
        <v>2</v>
      </c>
      <c r="Y3" s="12" t="s">
        <v>3</v>
      </c>
      <c r="Z3" s="12" t="s">
        <v>4</v>
      </c>
      <c r="AA3" s="12" t="s">
        <v>5</v>
      </c>
      <c r="AB3" s="12" t="s">
        <v>6</v>
      </c>
      <c r="AC3" s="12" t="s">
        <v>11</v>
      </c>
    </row>
    <row r="4" spans="1:29">
      <c r="A4" s="6">
        <v>41547</v>
      </c>
      <c r="B4" s="7">
        <v>36.209999000000003</v>
      </c>
      <c r="C4" s="8">
        <v>4.97</v>
      </c>
      <c r="D4" s="2">
        <v>10.9</v>
      </c>
      <c r="E4" s="9">
        <v>10.68</v>
      </c>
      <c r="F4" s="10">
        <v>4.62</v>
      </c>
      <c r="G4" s="7">
        <v>4.88</v>
      </c>
      <c r="H4" s="8">
        <v>5218.8770000000004</v>
      </c>
      <c r="I4" s="2">
        <v>2.5</v>
      </c>
      <c r="J4">
        <f t="shared" si="0"/>
        <v>2.0833333333333333E-3</v>
      </c>
      <c r="K4" s="11">
        <f t="shared" ref="K4:K67" si="2">LN(B4/B3)</f>
        <v>-3.0997561870432368E-2</v>
      </c>
      <c r="L4" s="11">
        <f t="shared" ref="L4:L67" si="3">LN(C4/C3)</f>
        <v>1.4184634991956381E-2</v>
      </c>
      <c r="M4" s="11">
        <f t="shared" ref="M4:M67" si="4">LN(D4/D3)</f>
        <v>-1.4572206859090723E-2</v>
      </c>
      <c r="N4" s="11">
        <f t="shared" ref="N4:N67" si="5">LN(E4/E3)</f>
        <v>8.497055995477705E-2</v>
      </c>
      <c r="O4" s="11">
        <f t="shared" ref="O4:O67" si="6">LN(F4/F3)</f>
        <v>2.1882711249507806E-2</v>
      </c>
      <c r="P4" s="11">
        <f t="shared" ref="P4:P67" si="7">LN(G4/G3)</f>
        <v>5.2588351766913087E-2</v>
      </c>
      <c r="Q4" s="11">
        <f t="shared" ref="Q4:Q67" si="8">LN(H4/H3)</f>
        <v>1.6210775209386886E-2</v>
      </c>
      <c r="R4" s="11">
        <f t="shared" ref="R4:R67" si="9">J4</f>
        <v>2.0833333333333333E-3</v>
      </c>
      <c r="U4" t="s">
        <v>12</v>
      </c>
      <c r="V4" s="13">
        <f>AVERAGE(K3:K121)</f>
        <v>3.5647406090802592E-3</v>
      </c>
      <c r="W4" s="13">
        <f>AVERAGE(L3:L121)</f>
        <v>-1.2505956896127028E-3</v>
      </c>
      <c r="X4" s="13">
        <f t="shared" ref="X4:AB4" si="10">AVERAGE(M3:M121)</f>
        <v>1.6953160929078868E-2</v>
      </c>
      <c r="Y4" s="13">
        <f t="shared" si="10"/>
        <v>1.2261075255855031E-2</v>
      </c>
      <c r="Z4" s="13">
        <f t="shared" si="10"/>
        <v>1.8377572484603963E-2</v>
      </c>
      <c r="AA4" s="13">
        <f t="shared" si="10"/>
        <v>1.2163171119418333E-2</v>
      </c>
      <c r="AB4" s="13">
        <f t="shared" si="10"/>
        <v>2.98117146710039E-3</v>
      </c>
      <c r="AC4" s="13">
        <f>AVERAGE(R3:R121)</f>
        <v>1.2671568627450993E-3</v>
      </c>
    </row>
    <row r="5" spans="1:29">
      <c r="A5" s="6">
        <v>41578</v>
      </c>
      <c r="B5" s="7">
        <v>38.799999</v>
      </c>
      <c r="C5" s="8">
        <v>5.18</v>
      </c>
      <c r="D5" s="2">
        <v>11.33</v>
      </c>
      <c r="E5" s="9">
        <v>10.93</v>
      </c>
      <c r="F5" s="10">
        <v>5.05</v>
      </c>
      <c r="G5" s="7">
        <v>5.0599999999999996</v>
      </c>
      <c r="H5" s="8">
        <v>5425.4970000000003</v>
      </c>
      <c r="I5" s="2">
        <v>2.5</v>
      </c>
      <c r="J5">
        <f t="shared" si="0"/>
        <v>2.0833333333333333E-3</v>
      </c>
      <c r="K5" s="11">
        <f t="shared" si="2"/>
        <v>6.908492469516242E-2</v>
      </c>
      <c r="L5" s="11">
        <f t="shared" si="3"/>
        <v>4.1385216162854281E-2</v>
      </c>
      <c r="M5" s="11">
        <f t="shared" si="4"/>
        <v>3.8691285804816851E-2</v>
      </c>
      <c r="N5" s="11">
        <f t="shared" si="5"/>
        <v>2.3138468656398414E-2</v>
      </c>
      <c r="O5" s="11">
        <f t="shared" si="6"/>
        <v>8.8993538193620991E-2</v>
      </c>
      <c r="P5" s="11">
        <f t="shared" si="7"/>
        <v>3.6221263434318356E-2</v>
      </c>
      <c r="Q5" s="11">
        <f t="shared" si="8"/>
        <v>3.8827263483272818E-2</v>
      </c>
      <c r="R5" s="11">
        <f t="shared" si="9"/>
        <v>2.0833333333333333E-3</v>
      </c>
      <c r="U5" t="s">
        <v>13</v>
      </c>
      <c r="V5" s="13">
        <f>_xlfn.STDEV.S(K3:K121)</f>
        <v>6.7456811274734088E-2</v>
      </c>
      <c r="W5" s="13">
        <f t="shared" ref="W5:AB5" si="11">_xlfn.STDEV.S(L3:L121)</f>
        <v>5.2252181460124371E-2</v>
      </c>
      <c r="X5" s="13">
        <f t="shared" si="11"/>
        <v>0.12206087332322484</v>
      </c>
      <c r="Y5" s="13">
        <f t="shared" si="11"/>
        <v>8.985588912453768E-2</v>
      </c>
      <c r="Z5" s="13">
        <f t="shared" si="11"/>
        <v>7.9188913579898407E-2</v>
      </c>
      <c r="AA5" s="13">
        <f t="shared" si="11"/>
        <v>6.5754714600238087E-2</v>
      </c>
      <c r="AB5" s="13">
        <f t="shared" si="11"/>
        <v>4.2893023226764693E-2</v>
      </c>
      <c r="AC5" s="13">
        <f>_xlfn.STDEV.S(R3:R121)</f>
        <v>8.0076565152955182E-4</v>
      </c>
    </row>
    <row r="6" spans="1:29">
      <c r="A6" s="6">
        <v>41607</v>
      </c>
      <c r="B6" s="7">
        <v>38.740001999999997</v>
      </c>
      <c r="C6" s="8">
        <v>5.0599999999999996</v>
      </c>
      <c r="D6" s="2">
        <v>10.9</v>
      </c>
      <c r="E6" s="9">
        <v>12.54</v>
      </c>
      <c r="F6" s="10">
        <v>4.72</v>
      </c>
      <c r="G6" s="7">
        <v>4.84</v>
      </c>
      <c r="H6" s="8">
        <v>5320.05</v>
      </c>
      <c r="I6" s="2">
        <v>2.5</v>
      </c>
      <c r="J6">
        <f t="shared" si="0"/>
        <v>2.0833333333333333E-3</v>
      </c>
      <c r="K6" s="11">
        <f t="shared" si="2"/>
        <v>-1.5475112509570411E-3</v>
      </c>
      <c r="L6" s="11">
        <f t="shared" si="3"/>
        <v>-2.3438572972017582E-2</v>
      </c>
      <c r="M6" s="11">
        <f t="shared" si="4"/>
        <v>-3.869128580481692E-2</v>
      </c>
      <c r="N6" s="11">
        <f t="shared" si="5"/>
        <v>0.13741223301632746</v>
      </c>
      <c r="O6" s="11">
        <f t="shared" si="6"/>
        <v>-6.7579443689804508E-2</v>
      </c>
      <c r="P6" s="11">
        <f t="shared" si="7"/>
        <v>-4.445176257083381E-2</v>
      </c>
      <c r="Q6" s="11">
        <f t="shared" si="8"/>
        <v>-1.9626806327915355E-2</v>
      </c>
      <c r="R6" s="11">
        <f t="shared" si="9"/>
        <v>2.0833333333333333E-3</v>
      </c>
    </row>
    <row r="7" spans="1:29">
      <c r="A7" s="6">
        <v>41639</v>
      </c>
      <c r="B7" s="7">
        <v>43.259998000000003</v>
      </c>
      <c r="C7" s="8">
        <v>5.25</v>
      </c>
      <c r="D7" s="2">
        <v>11.87</v>
      </c>
      <c r="E7" s="9">
        <v>12.94</v>
      </c>
      <c r="F7" s="10">
        <v>4.6900000000000004</v>
      </c>
      <c r="G7" s="7">
        <v>4.7300000000000004</v>
      </c>
      <c r="H7" s="8">
        <v>5352.2139999999999</v>
      </c>
      <c r="I7" s="2">
        <v>2.5</v>
      </c>
      <c r="J7">
        <f t="shared" si="0"/>
        <v>2.0833333333333333E-3</v>
      </c>
      <c r="K7" s="11">
        <f t="shared" si="2"/>
        <v>0.1103556646877521</v>
      </c>
      <c r="L7" s="11">
        <f t="shared" si="3"/>
        <v>3.6861593304158204E-2</v>
      </c>
      <c r="M7" s="11">
        <f t="shared" si="4"/>
        <v>8.5251419386478636E-2</v>
      </c>
      <c r="N7" s="11">
        <f t="shared" si="5"/>
        <v>3.1399753867979885E-2</v>
      </c>
      <c r="O7" s="11">
        <f t="shared" si="6"/>
        <v>-6.3762171392758851E-3</v>
      </c>
      <c r="P7" s="11">
        <f t="shared" si="7"/>
        <v>-2.2989518224698604E-2</v>
      </c>
      <c r="Q7" s="11">
        <f t="shared" si="8"/>
        <v>6.027605273235156E-3</v>
      </c>
      <c r="R7" s="11">
        <f t="shared" si="9"/>
        <v>2.0833333333333333E-3</v>
      </c>
    </row>
    <row r="8" spans="1:29" ht="15" thickBot="1">
      <c r="A8" s="6">
        <v>41670</v>
      </c>
      <c r="B8" s="7">
        <v>43.860000999999997</v>
      </c>
      <c r="C8" s="8">
        <v>5.14</v>
      </c>
      <c r="D8" s="2">
        <v>11.28</v>
      </c>
      <c r="E8" s="9">
        <v>12.9</v>
      </c>
      <c r="F8" s="10">
        <v>4.55</v>
      </c>
      <c r="G8" s="7">
        <v>4.67</v>
      </c>
      <c r="H8" s="8">
        <v>5190.0029999999997</v>
      </c>
      <c r="I8" s="2">
        <v>2.5</v>
      </c>
      <c r="J8">
        <f t="shared" si="0"/>
        <v>2.0833333333333333E-3</v>
      </c>
      <c r="K8" s="11">
        <f t="shared" si="2"/>
        <v>1.3774391496732673E-2</v>
      </c>
      <c r="L8" s="11">
        <f t="shared" si="3"/>
        <v>-2.1174997136458745E-2</v>
      </c>
      <c r="M8" s="11">
        <f t="shared" si="4"/>
        <v>-5.0982962551663846E-2</v>
      </c>
      <c r="N8" s="11">
        <f t="shared" si="5"/>
        <v>-3.0959777051280096E-3</v>
      </c>
      <c r="O8" s="11">
        <f t="shared" si="6"/>
        <v>-3.0305349495329037E-2</v>
      </c>
      <c r="P8" s="11">
        <f t="shared" si="7"/>
        <v>-1.2766130823035802E-2</v>
      </c>
      <c r="Q8" s="11">
        <f t="shared" si="8"/>
        <v>-3.0776031866551107E-2</v>
      </c>
      <c r="R8" s="11">
        <f t="shared" si="9"/>
        <v>2.0833333333333333E-3</v>
      </c>
      <c r="U8" s="24" t="s">
        <v>14</v>
      </c>
      <c r="V8" s="24"/>
      <c r="W8" s="24"/>
      <c r="X8" s="24"/>
      <c r="Y8" s="24"/>
      <c r="Z8" s="24"/>
      <c r="AA8" s="24"/>
      <c r="AB8" s="24"/>
      <c r="AC8" s="24"/>
    </row>
    <row r="9" spans="1:29">
      <c r="A9" s="6">
        <v>41698</v>
      </c>
      <c r="B9" s="7">
        <v>48.25</v>
      </c>
      <c r="C9" s="8">
        <v>5.05</v>
      </c>
      <c r="D9" s="2">
        <v>12.03</v>
      </c>
      <c r="E9" s="9">
        <v>14.5</v>
      </c>
      <c r="F9" s="10">
        <v>4.9800000000000004</v>
      </c>
      <c r="G9" s="7">
        <v>4.8</v>
      </c>
      <c r="H9" s="8">
        <v>5404.8220000000001</v>
      </c>
      <c r="I9" s="2">
        <v>2.5</v>
      </c>
      <c r="J9">
        <f t="shared" si="0"/>
        <v>2.0833333333333333E-3</v>
      </c>
      <c r="K9" s="11">
        <f t="shared" si="2"/>
        <v>9.5393061995435485E-2</v>
      </c>
      <c r="L9" s="11">
        <f t="shared" si="3"/>
        <v>-1.7664836179805219E-2</v>
      </c>
      <c r="M9" s="11">
        <f t="shared" si="4"/>
        <v>6.4372283916674614E-2</v>
      </c>
      <c r="N9" s="11">
        <f t="shared" si="5"/>
        <v>0.11692133805890229</v>
      </c>
      <c r="O9" s="11">
        <f t="shared" si="6"/>
        <v>9.0302658073702607E-2</v>
      </c>
      <c r="P9" s="11">
        <f t="shared" si="7"/>
        <v>2.7456846233039289E-2</v>
      </c>
      <c r="Q9" s="11">
        <f t="shared" si="8"/>
        <v>4.0557242866638483E-2</v>
      </c>
      <c r="R9" s="11">
        <f t="shared" si="9"/>
        <v>2.0833333333333333E-3</v>
      </c>
      <c r="U9" s="15"/>
      <c r="V9" s="15" t="s">
        <v>0</v>
      </c>
      <c r="W9" s="15" t="s">
        <v>1</v>
      </c>
      <c r="X9" s="15" t="s">
        <v>2</v>
      </c>
      <c r="Y9" s="15" t="s">
        <v>3</v>
      </c>
      <c r="Z9" s="15" t="s">
        <v>4</v>
      </c>
      <c r="AA9" s="15" t="s">
        <v>5</v>
      </c>
      <c r="AB9" s="15" t="s">
        <v>6</v>
      </c>
      <c r="AC9" s="15" t="s">
        <v>7</v>
      </c>
    </row>
    <row r="10" spans="1:29">
      <c r="A10" s="6">
        <v>41729</v>
      </c>
      <c r="B10" s="7">
        <v>48.130001</v>
      </c>
      <c r="C10" s="8">
        <v>5.08</v>
      </c>
      <c r="D10" s="2">
        <v>11.48</v>
      </c>
      <c r="E10" s="9">
        <v>14.33</v>
      </c>
      <c r="F10" s="10">
        <v>5.38</v>
      </c>
      <c r="G10" s="7">
        <v>4.7300000000000004</v>
      </c>
      <c r="H10" s="8">
        <v>5394.8310000000001</v>
      </c>
      <c r="I10" s="2">
        <v>2.5</v>
      </c>
      <c r="J10">
        <f t="shared" si="0"/>
        <v>2.0833333333333333E-3</v>
      </c>
      <c r="K10" s="11">
        <f t="shared" si="2"/>
        <v>-2.4901236929150477E-3</v>
      </c>
      <c r="L10" s="11">
        <f t="shared" si="3"/>
        <v>5.9230183031220712E-3</v>
      </c>
      <c r="M10" s="11">
        <f t="shared" si="4"/>
        <v>-4.6797139095167035E-2</v>
      </c>
      <c r="N10" s="11">
        <f t="shared" si="5"/>
        <v>-1.1793407586448193E-2</v>
      </c>
      <c r="O10" s="11">
        <f t="shared" si="6"/>
        <v>7.7258483137131392E-2</v>
      </c>
      <c r="P10" s="11">
        <f t="shared" si="7"/>
        <v>-1.4690715410003481E-2</v>
      </c>
      <c r="Q10" s="11">
        <f t="shared" si="8"/>
        <v>-1.8502451607049903E-3</v>
      </c>
      <c r="R10" s="11">
        <f t="shared" si="9"/>
        <v>2.0833333333333333E-3</v>
      </c>
      <c r="U10" t="s">
        <v>0</v>
      </c>
      <c r="V10">
        <v>1</v>
      </c>
    </row>
    <row r="11" spans="1:29">
      <c r="A11" s="6">
        <v>41759</v>
      </c>
      <c r="B11" s="7">
        <v>44.810001</v>
      </c>
      <c r="C11" s="8">
        <v>5.22</v>
      </c>
      <c r="D11" s="2">
        <v>11.62</v>
      </c>
      <c r="E11" s="9">
        <v>13.72</v>
      </c>
      <c r="F11" s="10">
        <v>5.03</v>
      </c>
      <c r="G11" s="7">
        <v>4.9800000000000004</v>
      </c>
      <c r="H11" s="8">
        <v>5489.0739999999996</v>
      </c>
      <c r="I11" s="2">
        <v>2.5</v>
      </c>
      <c r="J11">
        <f t="shared" si="0"/>
        <v>2.0833333333333333E-3</v>
      </c>
      <c r="K11" s="11">
        <f t="shared" si="2"/>
        <v>-7.1474352977581243E-2</v>
      </c>
      <c r="L11" s="11">
        <f t="shared" si="3"/>
        <v>2.7186140304156781E-2</v>
      </c>
      <c r="M11" s="11">
        <f t="shared" si="4"/>
        <v>1.2121360532344602E-2</v>
      </c>
      <c r="N11" s="11">
        <f t="shared" si="5"/>
        <v>-4.3500619542341301E-2</v>
      </c>
      <c r="O11" s="11">
        <f t="shared" si="6"/>
        <v>-6.726839006204513E-2</v>
      </c>
      <c r="P11" s="11">
        <f t="shared" si="7"/>
        <v>5.1504688532719896E-2</v>
      </c>
      <c r="Q11" s="11">
        <f t="shared" si="8"/>
        <v>1.7318298067103239E-2</v>
      </c>
      <c r="R11" s="11">
        <f t="shared" si="9"/>
        <v>2.0833333333333333E-3</v>
      </c>
      <c r="U11" t="s">
        <v>1</v>
      </c>
      <c r="V11">
        <v>0.3452710555816999</v>
      </c>
      <c r="W11">
        <v>1</v>
      </c>
    </row>
    <row r="12" spans="1:29">
      <c r="A12" s="6">
        <v>41789</v>
      </c>
      <c r="B12" s="7">
        <v>47.349997999999999</v>
      </c>
      <c r="C12" s="8">
        <v>5.34</v>
      </c>
      <c r="D12" s="2">
        <v>10.210000000000001</v>
      </c>
      <c r="E12" s="9">
        <v>14.33</v>
      </c>
      <c r="F12" s="10">
        <v>5.31</v>
      </c>
      <c r="G12" s="7">
        <v>5.09</v>
      </c>
      <c r="H12" s="8">
        <v>5492.5460000000003</v>
      </c>
      <c r="I12" s="2">
        <v>2.5</v>
      </c>
      <c r="J12">
        <f t="shared" si="0"/>
        <v>2.0833333333333333E-3</v>
      </c>
      <c r="K12" s="11">
        <f t="shared" si="2"/>
        <v>5.5135426278939463E-2</v>
      </c>
      <c r="L12" s="11">
        <f t="shared" si="3"/>
        <v>2.2728251077556091E-2</v>
      </c>
      <c r="M12" s="11">
        <f t="shared" si="4"/>
        <v>-0.12936011924719085</v>
      </c>
      <c r="N12" s="11">
        <f t="shared" si="5"/>
        <v>4.3500619542341266E-2</v>
      </c>
      <c r="O12" s="11">
        <f t="shared" si="6"/>
        <v>5.4171851142199461E-2</v>
      </c>
      <c r="P12" s="11">
        <f t="shared" si="7"/>
        <v>2.1847939525869654E-2</v>
      </c>
      <c r="Q12" s="11">
        <f t="shared" si="8"/>
        <v>6.3232931310466258E-4</v>
      </c>
      <c r="R12" s="11">
        <f t="shared" si="9"/>
        <v>2.0833333333333333E-3</v>
      </c>
      <c r="U12" t="s">
        <v>2</v>
      </c>
      <c r="V12">
        <v>0.29848866758155496</v>
      </c>
      <c r="W12">
        <v>7.9065208763655609E-2</v>
      </c>
      <c r="X12">
        <v>1</v>
      </c>
    </row>
    <row r="13" spans="1:29">
      <c r="A13" s="6">
        <v>41820</v>
      </c>
      <c r="B13" s="7">
        <v>45.5</v>
      </c>
      <c r="C13" s="8">
        <v>5.21</v>
      </c>
      <c r="D13" s="2">
        <v>9.59</v>
      </c>
      <c r="E13" s="9">
        <v>13.84</v>
      </c>
      <c r="F13" s="10">
        <v>5.26</v>
      </c>
      <c r="G13" s="7">
        <v>5.05</v>
      </c>
      <c r="H13" s="8">
        <v>5395.7470000000003</v>
      </c>
      <c r="I13" s="2">
        <v>2.5</v>
      </c>
      <c r="J13">
        <f t="shared" si="0"/>
        <v>2.0833333333333333E-3</v>
      </c>
      <c r="K13" s="11">
        <f t="shared" si="2"/>
        <v>-3.9854451436533211E-2</v>
      </c>
      <c r="L13" s="11">
        <f t="shared" si="3"/>
        <v>-2.4645797206827868E-2</v>
      </c>
      <c r="M13" s="11">
        <f t="shared" si="4"/>
        <v>-6.2646743281227449E-2</v>
      </c>
      <c r="N13" s="11">
        <f t="shared" si="5"/>
        <v>-3.4792291650556979E-2</v>
      </c>
      <c r="O13" s="11">
        <f t="shared" si="6"/>
        <v>-9.46080850422896E-3</v>
      </c>
      <c r="P13" s="11">
        <f t="shared" si="7"/>
        <v>-7.8895872751629324E-3</v>
      </c>
      <c r="Q13" s="11">
        <f t="shared" si="8"/>
        <v>-1.7780849634807919E-2</v>
      </c>
      <c r="R13" s="11">
        <f t="shared" si="9"/>
        <v>2.0833333333333333E-3</v>
      </c>
      <c r="U13" t="s">
        <v>3</v>
      </c>
      <c r="V13">
        <v>0.41656420702382319</v>
      </c>
      <c r="W13">
        <v>0.29495283543612011</v>
      </c>
      <c r="X13">
        <v>0.27757233497542466</v>
      </c>
      <c r="Y13">
        <v>1</v>
      </c>
    </row>
    <row r="14" spans="1:29">
      <c r="A14" s="6">
        <v>41851</v>
      </c>
      <c r="B14" s="7">
        <v>48.389999000000003</v>
      </c>
      <c r="C14" s="8">
        <v>5.49</v>
      </c>
      <c r="D14" s="2">
        <v>11.1</v>
      </c>
      <c r="E14" s="9">
        <v>13.68</v>
      </c>
      <c r="F14" s="10">
        <v>5.7</v>
      </c>
      <c r="G14" s="7">
        <v>5.33</v>
      </c>
      <c r="H14" s="8">
        <v>5632.9139999999998</v>
      </c>
      <c r="I14" s="2">
        <v>2.5</v>
      </c>
      <c r="J14">
        <f t="shared" si="0"/>
        <v>2.0833333333333333E-3</v>
      </c>
      <c r="K14" s="11">
        <f t="shared" si="2"/>
        <v>6.1580834182895533E-2</v>
      </c>
      <c r="L14" s="11">
        <f t="shared" si="3"/>
        <v>5.2348399756163656E-2</v>
      </c>
      <c r="M14" s="11">
        <f t="shared" si="4"/>
        <v>0.14622421942294153</v>
      </c>
      <c r="N14" s="11">
        <f t="shared" si="5"/>
        <v>-1.1628037995119099E-2</v>
      </c>
      <c r="O14" s="11">
        <f t="shared" si="6"/>
        <v>8.0335148090886016E-2</v>
      </c>
      <c r="P14" s="11">
        <f t="shared" si="7"/>
        <v>5.3962994890484763E-2</v>
      </c>
      <c r="Q14" s="11">
        <f t="shared" si="8"/>
        <v>4.3015841956814294E-2</v>
      </c>
      <c r="R14" s="11">
        <f t="shared" si="9"/>
        <v>2.0833333333333333E-3</v>
      </c>
      <c r="U14" t="s">
        <v>4</v>
      </c>
      <c r="V14">
        <v>0.37172254602961802</v>
      </c>
      <c r="W14">
        <v>0.34347745548915082</v>
      </c>
      <c r="X14" s="16">
        <v>8.3792526108088336E-2</v>
      </c>
      <c r="Y14">
        <v>0.53562989667090155</v>
      </c>
      <c r="Z14">
        <v>1</v>
      </c>
    </row>
    <row r="15" spans="1:29">
      <c r="A15" s="6">
        <v>41880</v>
      </c>
      <c r="B15" s="7">
        <v>51.959999000000003</v>
      </c>
      <c r="C15" s="8">
        <v>5.56</v>
      </c>
      <c r="D15" s="2">
        <v>10.63</v>
      </c>
      <c r="E15" s="9">
        <v>12.81</v>
      </c>
      <c r="F15" s="10">
        <v>5.53</v>
      </c>
      <c r="G15" s="7">
        <v>5.58</v>
      </c>
      <c r="H15" s="8">
        <v>5625.8950000000004</v>
      </c>
      <c r="I15" s="2">
        <v>2.5</v>
      </c>
      <c r="J15">
        <f t="shared" si="0"/>
        <v>2.0833333333333333E-3</v>
      </c>
      <c r="K15" s="11">
        <f t="shared" si="2"/>
        <v>7.1181012417024875E-2</v>
      </c>
      <c r="L15" s="11">
        <f t="shared" si="3"/>
        <v>1.2669852741051686E-2</v>
      </c>
      <c r="M15" s="11">
        <f t="shared" si="4"/>
        <v>-4.3264915964431785E-2</v>
      </c>
      <c r="N15" s="11">
        <f t="shared" si="5"/>
        <v>-6.5708796285761442E-2</v>
      </c>
      <c r="O15" s="11">
        <f t="shared" si="6"/>
        <v>-3.0278359306261018E-2</v>
      </c>
      <c r="P15" s="11">
        <f t="shared" si="7"/>
        <v>4.5837538215466392E-2</v>
      </c>
      <c r="Q15" s="11">
        <f t="shared" si="8"/>
        <v>-1.246846075695137E-3</v>
      </c>
      <c r="R15" s="11">
        <f t="shared" si="9"/>
        <v>2.0833333333333333E-3</v>
      </c>
      <c r="U15" t="s">
        <v>5</v>
      </c>
      <c r="V15">
        <v>0.45390004789023736</v>
      </c>
      <c r="W15">
        <v>0.37460179655757025</v>
      </c>
      <c r="X15">
        <v>0.35237466593460454</v>
      </c>
      <c r="Y15">
        <v>0.52231287736086895</v>
      </c>
      <c r="Z15">
        <v>0.42393615974764698</v>
      </c>
      <c r="AA15">
        <v>1</v>
      </c>
    </row>
    <row r="16" spans="1:29">
      <c r="A16" s="6">
        <v>41912</v>
      </c>
      <c r="B16" s="7">
        <v>50.09</v>
      </c>
      <c r="C16" s="8">
        <v>5.3</v>
      </c>
      <c r="D16" s="2">
        <v>8.6999999999999993</v>
      </c>
      <c r="E16" s="9">
        <v>11.97</v>
      </c>
      <c r="F16" s="10">
        <v>5.84</v>
      </c>
      <c r="G16" s="7">
        <v>5.17</v>
      </c>
      <c r="H16" s="8">
        <v>5292.8119999999999</v>
      </c>
      <c r="I16" s="2">
        <v>2.5</v>
      </c>
      <c r="J16">
        <f t="shared" si="0"/>
        <v>2.0833333333333333E-3</v>
      </c>
      <c r="K16" s="11">
        <f t="shared" si="2"/>
        <v>-3.6652785187299655E-2</v>
      </c>
      <c r="L16" s="11">
        <f t="shared" si="3"/>
        <v>-4.7891287704414788E-2</v>
      </c>
      <c r="M16" s="11">
        <f t="shared" si="4"/>
        <v>-0.20035716669331874</v>
      </c>
      <c r="N16" s="11">
        <f t="shared" si="5"/>
        <v>-6.782259633876106E-2</v>
      </c>
      <c r="O16" s="11">
        <f t="shared" si="6"/>
        <v>5.4542981305892212E-2</v>
      </c>
      <c r="P16" s="11">
        <f t="shared" si="7"/>
        <v>-7.6316087872881772E-2</v>
      </c>
      <c r="Q16" s="11">
        <f t="shared" si="8"/>
        <v>-6.1030372909199181E-2</v>
      </c>
      <c r="R16" s="11">
        <f t="shared" si="9"/>
        <v>2.0833333333333333E-3</v>
      </c>
      <c r="U16" t="s">
        <v>6</v>
      </c>
      <c r="V16">
        <v>0.56915119184062624</v>
      </c>
      <c r="W16">
        <v>0.47037949911743804</v>
      </c>
      <c r="X16">
        <v>0.39236883953732349</v>
      </c>
      <c r="Y16">
        <v>0.66242918091824299</v>
      </c>
      <c r="Z16">
        <v>0.59197644838424346</v>
      </c>
      <c r="AA16">
        <v>0.64936327465937249</v>
      </c>
      <c r="AB16">
        <v>1</v>
      </c>
    </row>
    <row r="17" spans="1:29" ht="15" thickBot="1">
      <c r="A17" s="6">
        <v>41943</v>
      </c>
      <c r="B17" s="7">
        <v>52.240001999999997</v>
      </c>
      <c r="C17" s="8">
        <v>5.63</v>
      </c>
      <c r="D17" s="2">
        <v>8.5</v>
      </c>
      <c r="E17" s="9">
        <v>12.02</v>
      </c>
      <c r="F17" s="10">
        <v>6.41</v>
      </c>
      <c r="G17" s="7">
        <v>5.54</v>
      </c>
      <c r="H17" s="8">
        <v>5526.6019999999999</v>
      </c>
      <c r="I17" s="2">
        <v>2.5</v>
      </c>
      <c r="J17">
        <f t="shared" si="0"/>
        <v>2.0833333333333333E-3</v>
      </c>
      <c r="K17" s="11">
        <f t="shared" si="2"/>
        <v>4.2027135883488442E-2</v>
      </c>
      <c r="L17" s="11">
        <f t="shared" si="3"/>
        <v>6.0402621593522957E-2</v>
      </c>
      <c r="M17" s="11">
        <f t="shared" si="4"/>
        <v>-2.3256862164267235E-2</v>
      </c>
      <c r="N17" s="11">
        <f t="shared" si="5"/>
        <v>4.1684095371795748E-3</v>
      </c>
      <c r="O17" s="11">
        <f t="shared" si="6"/>
        <v>9.3128474092443084E-2</v>
      </c>
      <c r="P17" s="11">
        <f t="shared" si="7"/>
        <v>6.9121812238854621E-2</v>
      </c>
      <c r="Q17" s="11">
        <f t="shared" si="8"/>
        <v>4.3223486490627412E-2</v>
      </c>
      <c r="R17" s="11">
        <f t="shared" si="9"/>
        <v>2.0833333333333333E-3</v>
      </c>
      <c r="U17" s="14" t="s">
        <v>7</v>
      </c>
      <c r="V17" s="14">
        <v>-0.15073674234868117</v>
      </c>
      <c r="W17" s="14">
        <v>-0.10421455100404224</v>
      </c>
      <c r="X17" s="14">
        <v>-0.15771027069955107</v>
      </c>
      <c r="Y17" s="14">
        <v>-0.21388304062251029</v>
      </c>
      <c r="Z17" s="14">
        <v>-4.5158859505873582E-2</v>
      </c>
      <c r="AA17" s="14">
        <v>-0.21986202969724641</v>
      </c>
      <c r="AB17" s="14">
        <v>-0.17809014119404837</v>
      </c>
      <c r="AC17" s="14">
        <v>1</v>
      </c>
    </row>
    <row r="18" spans="1:29">
      <c r="A18" s="6">
        <v>41971</v>
      </c>
      <c r="B18" s="7">
        <v>54.150002000000001</v>
      </c>
      <c r="C18" s="8">
        <v>5.69</v>
      </c>
      <c r="D18" s="2">
        <v>7.63</v>
      </c>
      <c r="E18" s="9">
        <v>12.1</v>
      </c>
      <c r="F18" s="10">
        <v>6.51</v>
      </c>
      <c r="G18" s="7">
        <v>5.45</v>
      </c>
      <c r="H18" s="8">
        <v>5313</v>
      </c>
      <c r="I18" s="2">
        <v>2.5</v>
      </c>
      <c r="J18">
        <f t="shared" si="0"/>
        <v>2.0833333333333333E-3</v>
      </c>
      <c r="K18" s="11">
        <f t="shared" si="2"/>
        <v>3.5909487128426273E-2</v>
      </c>
      <c r="L18" s="11">
        <f t="shared" si="3"/>
        <v>1.0600805986640548E-2</v>
      </c>
      <c r="M18" s="11">
        <f t="shared" si="4"/>
        <v>-0.10797831819990519</v>
      </c>
      <c r="N18" s="11">
        <f t="shared" si="5"/>
        <v>6.6335234956338774E-3</v>
      </c>
      <c r="O18" s="11">
        <f t="shared" si="6"/>
        <v>1.548018528789908E-2</v>
      </c>
      <c r="P18" s="11">
        <f t="shared" si="7"/>
        <v>-1.6378892084039743E-2</v>
      </c>
      <c r="Q18" s="11">
        <f t="shared" si="8"/>
        <v>-3.9416512657386799E-2</v>
      </c>
      <c r="R18" s="11">
        <f t="shared" si="9"/>
        <v>2.0833333333333333E-3</v>
      </c>
    </row>
    <row r="19" spans="1:29">
      <c r="A19" s="6">
        <v>42004</v>
      </c>
      <c r="B19" s="7">
        <v>57.099997999999999</v>
      </c>
      <c r="C19" s="8">
        <v>5.97</v>
      </c>
      <c r="D19" s="2">
        <v>7.58</v>
      </c>
      <c r="E19" s="9">
        <v>13.2</v>
      </c>
      <c r="F19" s="10">
        <v>6.56</v>
      </c>
      <c r="G19" s="7">
        <v>5.69</v>
      </c>
      <c r="H19" s="8">
        <v>5411.018</v>
      </c>
      <c r="I19" s="2">
        <v>2.5</v>
      </c>
      <c r="J19">
        <f t="shared" si="0"/>
        <v>2.0833333333333333E-3</v>
      </c>
      <c r="K19" s="11">
        <f t="shared" si="2"/>
        <v>5.3046071254253903E-2</v>
      </c>
      <c r="L19" s="11">
        <f t="shared" si="3"/>
        <v>4.8036679266271039E-2</v>
      </c>
      <c r="M19" s="11">
        <f t="shared" si="4"/>
        <v>-6.5746456420853567E-3</v>
      </c>
      <c r="N19" s="11">
        <f t="shared" si="5"/>
        <v>8.7011376989629699E-2</v>
      </c>
      <c r="O19" s="11">
        <f t="shared" si="6"/>
        <v>7.6511467355197295E-3</v>
      </c>
      <c r="P19" s="11">
        <f t="shared" si="7"/>
        <v>4.3094639463086851E-2</v>
      </c>
      <c r="Q19" s="11">
        <f t="shared" si="8"/>
        <v>1.8280597743272592E-2</v>
      </c>
      <c r="R19" s="11">
        <f t="shared" si="9"/>
        <v>2.0833333333333333E-3</v>
      </c>
      <c r="U19" t="s">
        <v>15</v>
      </c>
      <c r="V19">
        <f>MIN(V10:AA15)</f>
        <v>7.9065208763655609E-2</v>
      </c>
      <c r="W19" t="s">
        <v>16</v>
      </c>
    </row>
    <row r="20" spans="1:29">
      <c r="A20" s="6">
        <v>42034</v>
      </c>
      <c r="B20" s="7">
        <v>59.450001</v>
      </c>
      <c r="C20" s="8">
        <v>6.5</v>
      </c>
      <c r="D20" s="2">
        <v>6.74</v>
      </c>
      <c r="E20" s="9">
        <v>13.02</v>
      </c>
      <c r="F20" s="10">
        <v>7.02</v>
      </c>
      <c r="G20" s="7">
        <v>6.13</v>
      </c>
      <c r="H20" s="8">
        <v>5588.3209999999999</v>
      </c>
      <c r="I20" s="2">
        <v>2.5</v>
      </c>
      <c r="J20">
        <f t="shared" si="0"/>
        <v>2.0833333333333333E-3</v>
      </c>
      <c r="K20" s="11">
        <f t="shared" si="2"/>
        <v>4.0331558321954356E-2</v>
      </c>
      <c r="L20" s="11">
        <f t="shared" si="3"/>
        <v>8.505524949708082E-2</v>
      </c>
      <c r="M20" s="11">
        <f t="shared" si="4"/>
        <v>-0.11745327473006463</v>
      </c>
      <c r="N20" s="11">
        <f t="shared" si="5"/>
        <v>-1.373019281190202E-2</v>
      </c>
      <c r="O20" s="11">
        <f t="shared" si="6"/>
        <v>6.7772615081722026E-2</v>
      </c>
      <c r="P20" s="11">
        <f t="shared" si="7"/>
        <v>7.448450180988038E-2</v>
      </c>
      <c r="Q20" s="11">
        <f t="shared" si="8"/>
        <v>3.224163905674305E-2</v>
      </c>
      <c r="R20" s="11">
        <f t="shared" si="9"/>
        <v>2.0833333333333333E-3</v>
      </c>
      <c r="U20" t="s">
        <v>17</v>
      </c>
      <c r="V20">
        <f>X14</f>
        <v>8.3792526108088336E-2</v>
      </c>
      <c r="W20" t="s">
        <v>18</v>
      </c>
    </row>
    <row r="21" spans="1:29">
      <c r="A21" s="6">
        <v>42062</v>
      </c>
      <c r="B21" s="7">
        <v>66.900002000000001</v>
      </c>
      <c r="C21" s="8">
        <v>6.37</v>
      </c>
      <c r="D21" s="2">
        <v>7.87</v>
      </c>
      <c r="E21" s="9">
        <v>15.14</v>
      </c>
      <c r="F21" s="10">
        <v>7.44</v>
      </c>
      <c r="G21" s="7">
        <v>6.24</v>
      </c>
      <c r="H21" s="8">
        <v>5928.7669999999998</v>
      </c>
      <c r="I21" s="2">
        <v>2.25</v>
      </c>
      <c r="J21">
        <f t="shared" si="0"/>
        <v>1.8749999999999999E-3</v>
      </c>
      <c r="K21" s="11">
        <f t="shared" si="2"/>
        <v>0.11806335707189988</v>
      </c>
      <c r="L21" s="11">
        <f t="shared" si="3"/>
        <v>-2.0202707317519466E-2</v>
      </c>
      <c r="M21" s="11">
        <f t="shared" si="4"/>
        <v>0.15499813750509625</v>
      </c>
      <c r="N21" s="11">
        <f t="shared" si="5"/>
        <v>0.15085361122887964</v>
      </c>
      <c r="O21" s="11">
        <f t="shared" si="6"/>
        <v>5.8107630807280757E-2</v>
      </c>
      <c r="P21" s="11">
        <f t="shared" si="7"/>
        <v>1.7785432433216342E-2</v>
      </c>
      <c r="Q21" s="11">
        <f t="shared" si="8"/>
        <v>5.9137381320234099E-2</v>
      </c>
      <c r="R21" s="11">
        <f t="shared" si="9"/>
        <v>1.8749999999999999E-3</v>
      </c>
    </row>
    <row r="22" spans="1:29">
      <c r="A22" s="6">
        <v>42094</v>
      </c>
      <c r="B22" s="7">
        <v>67.239998</v>
      </c>
      <c r="C22" s="8">
        <v>6.31</v>
      </c>
      <c r="D22" s="2">
        <v>6.75</v>
      </c>
      <c r="E22" s="9">
        <v>15.26</v>
      </c>
      <c r="F22" s="10">
        <v>8.43</v>
      </c>
      <c r="G22" s="7">
        <v>6.35</v>
      </c>
      <c r="H22" s="8">
        <v>5891.5050000000001</v>
      </c>
      <c r="I22" s="2">
        <v>2.25</v>
      </c>
      <c r="J22">
        <f t="shared" si="0"/>
        <v>1.8749999999999999E-3</v>
      </c>
      <c r="K22" s="11">
        <f t="shared" si="2"/>
        <v>5.0692817666659626E-3</v>
      </c>
      <c r="L22" s="11">
        <f t="shared" si="3"/>
        <v>-9.4637930309502509E-3</v>
      </c>
      <c r="M22" s="11">
        <f t="shared" si="4"/>
        <v>-0.15351555754487339</v>
      </c>
      <c r="N22" s="11">
        <f t="shared" si="5"/>
        <v>7.8947778470082833E-3</v>
      </c>
      <c r="O22" s="11">
        <f t="shared" si="6"/>
        <v>0.12492592316876358</v>
      </c>
      <c r="P22" s="11">
        <f t="shared" si="7"/>
        <v>1.747463052326392E-2</v>
      </c>
      <c r="Q22" s="11">
        <f t="shared" si="8"/>
        <v>-6.3047827378556716E-3</v>
      </c>
      <c r="R22" s="11">
        <f t="shared" si="9"/>
        <v>1.8749999999999999E-3</v>
      </c>
    </row>
    <row r="23" spans="1:29">
      <c r="A23" s="6">
        <v>42124</v>
      </c>
      <c r="B23" s="7">
        <v>62.59</v>
      </c>
      <c r="C23" s="8">
        <v>6.23</v>
      </c>
      <c r="D23" s="2">
        <v>6.5</v>
      </c>
      <c r="E23" s="9">
        <v>14.61</v>
      </c>
      <c r="F23" s="10">
        <v>8.32</v>
      </c>
      <c r="G23" s="7">
        <v>6.25</v>
      </c>
      <c r="H23" s="8">
        <v>5789.9830000000002</v>
      </c>
      <c r="I23" s="2">
        <v>2.25</v>
      </c>
      <c r="J23">
        <f t="shared" si="0"/>
        <v>1.8749999999999999E-3</v>
      </c>
      <c r="K23" s="11">
        <f t="shared" si="2"/>
        <v>-7.1662757859604423E-2</v>
      </c>
      <c r="L23" s="11">
        <f t="shared" si="3"/>
        <v>-1.2759343753759873E-2</v>
      </c>
      <c r="M23" s="11">
        <f t="shared" si="4"/>
        <v>-3.7740327982847086E-2</v>
      </c>
      <c r="N23" s="11">
        <f t="shared" si="5"/>
        <v>-4.352880009370283E-2</v>
      </c>
      <c r="O23" s="11">
        <f t="shared" si="6"/>
        <v>-1.3134517180646822E-2</v>
      </c>
      <c r="P23" s="11">
        <f t="shared" si="7"/>
        <v>-1.5873349156290122E-2</v>
      </c>
      <c r="Q23" s="11">
        <f t="shared" si="8"/>
        <v>-1.7382127367325334E-2</v>
      </c>
      <c r="R23" s="11">
        <f t="shared" si="9"/>
        <v>1.8749999999999999E-3</v>
      </c>
    </row>
    <row r="24" spans="1:29">
      <c r="A24" s="6">
        <v>42153</v>
      </c>
      <c r="B24" s="7">
        <v>63.52</v>
      </c>
      <c r="C24" s="8">
        <v>6.22</v>
      </c>
      <c r="D24" s="2">
        <v>7.63</v>
      </c>
      <c r="E24" s="9">
        <v>17.66</v>
      </c>
      <c r="F24" s="10">
        <v>7.8</v>
      </c>
      <c r="G24" s="7">
        <v>6.55</v>
      </c>
      <c r="H24" s="8">
        <v>5777.16</v>
      </c>
      <c r="I24" s="2">
        <v>2</v>
      </c>
      <c r="J24">
        <f t="shared" si="0"/>
        <v>1.6666666666666668E-3</v>
      </c>
      <c r="K24" s="11">
        <f t="shared" si="2"/>
        <v>1.4749296002270229E-2</v>
      </c>
      <c r="L24" s="11">
        <f t="shared" si="3"/>
        <v>-1.606426048273799E-3</v>
      </c>
      <c r="M24" s="11">
        <f t="shared" si="4"/>
        <v>0.16028566839477415</v>
      </c>
      <c r="N24" s="11">
        <f t="shared" si="5"/>
        <v>0.18959596941320594</v>
      </c>
      <c r="O24" s="11">
        <f t="shared" si="6"/>
        <v>-6.4538521137571178E-2</v>
      </c>
      <c r="P24" s="11">
        <f t="shared" si="7"/>
        <v>4.6883585898850458E-2</v>
      </c>
      <c r="Q24" s="11">
        <f t="shared" si="8"/>
        <v>-2.2171430322699571E-3</v>
      </c>
      <c r="R24" s="11">
        <f t="shared" si="9"/>
        <v>1.6666666666666668E-3</v>
      </c>
    </row>
    <row r="25" spans="1:29">
      <c r="A25" s="6">
        <v>42185</v>
      </c>
      <c r="B25" s="7">
        <v>61.470001000000003</v>
      </c>
      <c r="C25" s="8">
        <v>6.14</v>
      </c>
      <c r="D25" s="2">
        <v>6.6</v>
      </c>
      <c r="E25" s="9">
        <v>17.32</v>
      </c>
      <c r="F25" s="10">
        <v>7.65</v>
      </c>
      <c r="G25" s="7">
        <v>6.27</v>
      </c>
      <c r="H25" s="8">
        <v>5459.01</v>
      </c>
      <c r="I25" s="2">
        <v>2</v>
      </c>
      <c r="J25">
        <f t="shared" si="0"/>
        <v>1.6666666666666668E-3</v>
      </c>
      <c r="K25" s="11">
        <f t="shared" si="2"/>
        <v>-3.2805549751864109E-2</v>
      </c>
      <c r="L25" s="11">
        <f t="shared" si="3"/>
        <v>-1.2945164592036963E-2</v>
      </c>
      <c r="M25" s="11">
        <f t="shared" si="4"/>
        <v>-0.14501819626398579</v>
      </c>
      <c r="N25" s="11">
        <f t="shared" si="5"/>
        <v>-1.9440292041524868E-2</v>
      </c>
      <c r="O25" s="11">
        <f t="shared" si="6"/>
        <v>-1.9418085857101513E-2</v>
      </c>
      <c r="P25" s="11">
        <f t="shared" si="7"/>
        <v>-4.3688695002331274E-2</v>
      </c>
      <c r="Q25" s="11">
        <f t="shared" si="8"/>
        <v>-5.6644757816329536E-2</v>
      </c>
      <c r="R25" s="11">
        <f t="shared" si="9"/>
        <v>1.6666666666666668E-3</v>
      </c>
    </row>
    <row r="26" spans="1:29">
      <c r="A26" s="6">
        <v>42216</v>
      </c>
      <c r="B26" s="7">
        <v>66.879997000000003</v>
      </c>
      <c r="C26" s="8">
        <v>6.49</v>
      </c>
      <c r="D26" s="2">
        <v>5.42</v>
      </c>
      <c r="E26" s="9">
        <v>18.989999999999998</v>
      </c>
      <c r="F26" s="10">
        <v>8.57</v>
      </c>
      <c r="G26" s="7">
        <v>6.54</v>
      </c>
      <c r="H26" s="8">
        <v>5699.1639999999998</v>
      </c>
      <c r="I26" s="2">
        <v>2</v>
      </c>
      <c r="J26">
        <f t="shared" si="0"/>
        <v>1.6666666666666668E-3</v>
      </c>
      <c r="K26" s="11">
        <f t="shared" si="2"/>
        <v>8.4350656732969612E-2</v>
      </c>
      <c r="L26" s="11">
        <f t="shared" si="3"/>
        <v>5.5437788556947552E-2</v>
      </c>
      <c r="M26" s="11">
        <f t="shared" si="4"/>
        <v>-0.19697383358082493</v>
      </c>
      <c r="N26" s="11">
        <f t="shared" si="5"/>
        <v>9.205062168990541E-2</v>
      </c>
      <c r="O26" s="11">
        <f t="shared" si="6"/>
        <v>0.11356208477124397</v>
      </c>
      <c r="P26" s="11">
        <f t="shared" si="7"/>
        <v>4.2160810824278118E-2</v>
      </c>
      <c r="Q26" s="11">
        <f t="shared" si="8"/>
        <v>4.3052042781954777E-2</v>
      </c>
      <c r="R26" s="11">
        <f t="shared" si="9"/>
        <v>1.6666666666666668E-3</v>
      </c>
    </row>
    <row r="27" spans="1:29">
      <c r="A27" s="6">
        <v>42247</v>
      </c>
      <c r="B27" s="7">
        <v>62.459999000000003</v>
      </c>
      <c r="C27" s="8">
        <v>5.77</v>
      </c>
      <c r="D27" s="2">
        <v>4.37</v>
      </c>
      <c r="E27" s="9">
        <v>17.57</v>
      </c>
      <c r="F27" s="10">
        <v>8.44</v>
      </c>
      <c r="G27" s="7">
        <v>6.1</v>
      </c>
      <c r="H27" s="8">
        <v>5206.9759999999997</v>
      </c>
      <c r="I27" s="2">
        <v>2</v>
      </c>
      <c r="J27">
        <f t="shared" si="0"/>
        <v>1.6666666666666668E-3</v>
      </c>
      <c r="K27" s="11">
        <f t="shared" si="2"/>
        <v>-6.837358807529996E-2</v>
      </c>
      <c r="L27" s="11">
        <f t="shared" si="3"/>
        <v>-0.1175904501959905</v>
      </c>
      <c r="M27" s="11">
        <f t="shared" si="4"/>
        <v>-0.21533280634405597</v>
      </c>
      <c r="N27" s="11">
        <f t="shared" si="5"/>
        <v>-7.7719622625188611E-2</v>
      </c>
      <c r="O27" s="11">
        <f t="shared" si="6"/>
        <v>-1.5285424001822739E-2</v>
      </c>
      <c r="P27" s="11">
        <f t="shared" si="7"/>
        <v>-6.9648394289841847E-2</v>
      </c>
      <c r="Q27" s="11">
        <f t="shared" si="8"/>
        <v>-9.0320232427040861E-2</v>
      </c>
      <c r="R27" s="11">
        <f t="shared" si="9"/>
        <v>1.6666666666666668E-3</v>
      </c>
    </row>
    <row r="28" spans="1:29">
      <c r="A28" s="6">
        <v>42277</v>
      </c>
      <c r="B28" s="7">
        <v>58.470001000000003</v>
      </c>
      <c r="C28" s="8">
        <v>5.61</v>
      </c>
      <c r="D28" s="2">
        <v>4.12</v>
      </c>
      <c r="E28" s="9">
        <v>17.040001</v>
      </c>
      <c r="F28" s="10">
        <v>8.61</v>
      </c>
      <c r="G28" s="7">
        <v>5.85</v>
      </c>
      <c r="H28" s="8">
        <v>5021.6289999999999</v>
      </c>
      <c r="I28" s="2">
        <v>2</v>
      </c>
      <c r="J28">
        <f t="shared" si="0"/>
        <v>1.6666666666666668E-3</v>
      </c>
      <c r="K28" s="11">
        <f t="shared" si="2"/>
        <v>-6.6012516554319042E-2</v>
      </c>
      <c r="L28" s="11">
        <f t="shared" si="3"/>
        <v>-2.8121360985403118E-2</v>
      </c>
      <c r="M28" s="11">
        <f t="shared" si="4"/>
        <v>-5.8909845746063803E-2</v>
      </c>
      <c r="N28" s="11">
        <f t="shared" si="5"/>
        <v>-3.0629322112391826E-2</v>
      </c>
      <c r="O28" s="11">
        <f t="shared" si="6"/>
        <v>1.9942009831773699E-2</v>
      </c>
      <c r="P28" s="11">
        <f t="shared" si="7"/>
        <v>-4.184710993550049E-2</v>
      </c>
      <c r="Q28" s="11">
        <f t="shared" si="8"/>
        <v>-3.6244881933903864E-2</v>
      </c>
      <c r="R28" s="11">
        <f t="shared" si="9"/>
        <v>1.6666666666666668E-3</v>
      </c>
    </row>
    <row r="29" spans="1:29">
      <c r="A29" s="6">
        <v>42307</v>
      </c>
      <c r="B29" s="7">
        <v>62.009998000000003</v>
      </c>
      <c r="C29" s="8">
        <v>5.4</v>
      </c>
      <c r="D29" s="2">
        <v>4.28</v>
      </c>
      <c r="E29" s="9">
        <v>18.299999</v>
      </c>
      <c r="F29" s="10">
        <v>9.32</v>
      </c>
      <c r="G29" s="7">
        <v>6.07</v>
      </c>
      <c r="H29" s="8">
        <v>5239.4390000000003</v>
      </c>
      <c r="I29" s="2">
        <v>2</v>
      </c>
      <c r="J29">
        <f t="shared" si="0"/>
        <v>1.6666666666666668E-3</v>
      </c>
      <c r="K29" s="11">
        <f t="shared" si="2"/>
        <v>5.8781810818556789E-2</v>
      </c>
      <c r="L29" s="11">
        <f t="shared" si="3"/>
        <v>-3.8151765964376291E-2</v>
      </c>
      <c r="M29" s="11">
        <f t="shared" si="4"/>
        <v>3.8099846232270383E-2</v>
      </c>
      <c r="N29" s="11">
        <f t="shared" si="5"/>
        <v>7.1337425115951106E-2</v>
      </c>
      <c r="O29" s="11">
        <f t="shared" si="6"/>
        <v>7.9238310257860572E-2</v>
      </c>
      <c r="P29" s="11">
        <f t="shared" si="7"/>
        <v>3.6916943827641852E-2</v>
      </c>
      <c r="Q29" s="11">
        <f t="shared" si="8"/>
        <v>4.2460048476517687E-2</v>
      </c>
      <c r="R29" s="11">
        <f t="shared" si="9"/>
        <v>1.6666666666666668E-3</v>
      </c>
    </row>
    <row r="30" spans="1:29">
      <c r="A30" s="6">
        <v>42338</v>
      </c>
      <c r="B30" s="7">
        <v>67.050003000000004</v>
      </c>
      <c r="C30" s="8">
        <v>5.36</v>
      </c>
      <c r="D30" s="2">
        <v>4.88</v>
      </c>
      <c r="E30" s="9">
        <v>16.360001</v>
      </c>
      <c r="F30" s="10">
        <v>9.49</v>
      </c>
      <c r="G30" s="7">
        <v>6.12</v>
      </c>
      <c r="H30" s="8">
        <v>5166.518</v>
      </c>
      <c r="I30" s="2">
        <v>2</v>
      </c>
      <c r="J30">
        <f t="shared" si="0"/>
        <v>1.6666666666666668E-3</v>
      </c>
      <c r="K30" s="11">
        <f t="shared" si="2"/>
        <v>7.8143024361492286E-2</v>
      </c>
      <c r="L30" s="11">
        <f t="shared" si="3"/>
        <v>-7.4349784875180902E-3</v>
      </c>
      <c r="M30" s="11">
        <f t="shared" si="4"/>
        <v>0.13119221027135031</v>
      </c>
      <c r="N30" s="11">
        <f t="shared" si="5"/>
        <v>-0.11206161290327142</v>
      </c>
      <c r="O30" s="11">
        <f t="shared" si="6"/>
        <v>1.807598392433666E-2</v>
      </c>
      <c r="P30" s="11">
        <f t="shared" si="7"/>
        <v>8.2034914528279004E-3</v>
      </c>
      <c r="Q30" s="11">
        <f t="shared" si="8"/>
        <v>-1.401547088324543E-2</v>
      </c>
      <c r="R30" s="11">
        <f t="shared" si="9"/>
        <v>1.6666666666666668E-3</v>
      </c>
    </row>
    <row r="31" spans="1:29">
      <c r="A31" s="6">
        <v>42369</v>
      </c>
      <c r="B31" s="7">
        <v>67.940002000000007</v>
      </c>
      <c r="C31" s="8">
        <v>5.61</v>
      </c>
      <c r="D31" s="2">
        <v>4.01</v>
      </c>
      <c r="E31" s="9">
        <v>17.469999000000001</v>
      </c>
      <c r="F31" s="10">
        <v>10.210000000000001</v>
      </c>
      <c r="G31" s="7">
        <v>6.27</v>
      </c>
      <c r="H31" s="8">
        <v>5295.8590000000004</v>
      </c>
      <c r="I31" s="2">
        <v>2</v>
      </c>
      <c r="J31">
        <f t="shared" si="0"/>
        <v>1.6666666666666668E-3</v>
      </c>
      <c r="K31" s="11">
        <f t="shared" si="2"/>
        <v>1.3186337699760924E-2</v>
      </c>
      <c r="L31" s="11">
        <f t="shared" si="3"/>
        <v>4.558674445189427E-2</v>
      </c>
      <c r="M31" s="11">
        <f t="shared" si="4"/>
        <v>-0.19635397854657799</v>
      </c>
      <c r="N31" s="11">
        <f t="shared" si="5"/>
        <v>6.5645674605685614E-2</v>
      </c>
      <c r="O31" s="11">
        <f t="shared" si="6"/>
        <v>7.3129019554737648E-2</v>
      </c>
      <c r="P31" s="11">
        <f t="shared" si="7"/>
        <v>2.421425812059453E-2</v>
      </c>
      <c r="Q31" s="11">
        <f t="shared" si="8"/>
        <v>2.4726233763658345E-2</v>
      </c>
      <c r="R31" s="11">
        <f t="shared" si="9"/>
        <v>1.6666666666666668E-3</v>
      </c>
    </row>
    <row r="32" spans="1:29">
      <c r="A32" s="6">
        <v>42398</v>
      </c>
      <c r="B32" s="7">
        <v>60.580002</v>
      </c>
      <c r="C32" s="8">
        <v>5.63</v>
      </c>
      <c r="D32" s="2">
        <v>3.71</v>
      </c>
      <c r="E32" s="9">
        <v>15.99</v>
      </c>
      <c r="F32" s="10">
        <v>10.25</v>
      </c>
      <c r="G32" s="7">
        <v>6.08</v>
      </c>
      <c r="H32" s="8">
        <v>5005.5240000000003</v>
      </c>
      <c r="I32" s="2">
        <v>2</v>
      </c>
      <c r="J32">
        <f t="shared" si="0"/>
        <v>1.6666666666666668E-3</v>
      </c>
      <c r="K32" s="11">
        <f t="shared" si="2"/>
        <v>-0.11466015355688987</v>
      </c>
      <c r="L32" s="11">
        <f t="shared" si="3"/>
        <v>3.5587226169939328E-3</v>
      </c>
      <c r="M32" s="11">
        <f t="shared" si="4"/>
        <v>-7.7759364699134054E-2</v>
      </c>
      <c r="N32" s="11">
        <f t="shared" si="5"/>
        <v>-8.8521540059116194E-2</v>
      </c>
      <c r="O32" s="11">
        <f t="shared" si="6"/>
        <v>3.9100734078428186E-3</v>
      </c>
      <c r="P32" s="11">
        <f t="shared" si="7"/>
        <v>-3.077165866675366E-2</v>
      </c>
      <c r="Q32" s="11">
        <f t="shared" si="8"/>
        <v>-5.6383091821507858E-2</v>
      </c>
      <c r="R32" s="11">
        <f t="shared" si="9"/>
        <v>1.6666666666666668E-3</v>
      </c>
    </row>
    <row r="33" spans="1:18">
      <c r="A33" s="6">
        <v>42429</v>
      </c>
      <c r="B33" s="7">
        <v>66.239998</v>
      </c>
      <c r="C33" s="8">
        <v>5.25</v>
      </c>
      <c r="D33" s="2">
        <v>5.76</v>
      </c>
      <c r="E33" s="9">
        <v>17.91</v>
      </c>
      <c r="F33" s="10">
        <v>10</v>
      </c>
      <c r="G33" s="7">
        <v>6.49</v>
      </c>
      <c r="H33" s="8">
        <v>4880.9260000000004</v>
      </c>
      <c r="I33" s="2">
        <v>2</v>
      </c>
      <c r="J33">
        <f t="shared" si="0"/>
        <v>1.6666666666666668E-3</v>
      </c>
      <c r="K33" s="11">
        <f t="shared" si="2"/>
        <v>8.9319641270480227E-2</v>
      </c>
      <c r="L33" s="11">
        <f t="shared" si="3"/>
        <v>-6.9881365548066621E-2</v>
      </c>
      <c r="M33" s="11">
        <f t="shared" si="4"/>
        <v>0.43990559808845608</v>
      </c>
      <c r="N33" s="11">
        <f t="shared" si="5"/>
        <v>0.11339568922675759</v>
      </c>
      <c r="O33" s="11">
        <f t="shared" si="6"/>
        <v>-2.4692612590371522E-2</v>
      </c>
      <c r="P33" s="11">
        <f t="shared" si="7"/>
        <v>6.5257834737922904E-2</v>
      </c>
      <c r="Q33" s="11">
        <f t="shared" si="8"/>
        <v>-2.5207146629323579E-2</v>
      </c>
      <c r="R33" s="11">
        <f t="shared" si="9"/>
        <v>1.6666666666666668E-3</v>
      </c>
    </row>
    <row r="34" spans="1:18">
      <c r="A34" s="6">
        <v>42460</v>
      </c>
      <c r="B34" s="7">
        <v>61.360000999999997</v>
      </c>
      <c r="C34" s="8">
        <v>5.33</v>
      </c>
      <c r="D34" s="2">
        <v>6.01</v>
      </c>
      <c r="E34" s="9">
        <v>17.860001</v>
      </c>
      <c r="F34" s="10">
        <v>10.3</v>
      </c>
      <c r="G34" s="7">
        <v>6.67</v>
      </c>
      <c r="H34" s="8">
        <v>5082.7849999999999</v>
      </c>
      <c r="I34" s="2">
        <v>2</v>
      </c>
      <c r="J34">
        <f t="shared" si="0"/>
        <v>1.6666666666666668E-3</v>
      </c>
      <c r="K34" s="11">
        <f t="shared" si="2"/>
        <v>-7.6526306527504404E-2</v>
      </c>
      <c r="L34" s="11">
        <f t="shared" si="3"/>
        <v>1.5123161574220828E-2</v>
      </c>
      <c r="M34" s="11">
        <f t="shared" si="4"/>
        <v>4.2487273839316247E-2</v>
      </c>
      <c r="N34" s="11">
        <f t="shared" si="5"/>
        <v>-2.7955846332275471E-3</v>
      </c>
      <c r="O34" s="11">
        <f t="shared" si="6"/>
        <v>2.9558802241544429E-2</v>
      </c>
      <c r="P34" s="11">
        <f t="shared" si="7"/>
        <v>2.735732921153371E-2</v>
      </c>
      <c r="Q34" s="11">
        <f t="shared" si="8"/>
        <v>4.0524383752204053E-2</v>
      </c>
      <c r="R34" s="11">
        <f t="shared" si="9"/>
        <v>1.6666666666666668E-3</v>
      </c>
    </row>
    <row r="35" spans="1:18">
      <c r="A35" s="6">
        <v>42488</v>
      </c>
      <c r="B35" s="7">
        <v>64.949996999999996</v>
      </c>
      <c r="C35" s="8">
        <v>5.36</v>
      </c>
      <c r="D35" s="2">
        <v>7.41</v>
      </c>
      <c r="E35" s="9">
        <v>18.530000999999999</v>
      </c>
      <c r="F35" s="10">
        <v>10</v>
      </c>
      <c r="G35" s="7">
        <v>6.89</v>
      </c>
      <c r="H35" s="8">
        <v>5252.2169999999996</v>
      </c>
      <c r="I35" s="2">
        <v>2</v>
      </c>
      <c r="J35">
        <f t="shared" si="0"/>
        <v>1.6666666666666668E-3</v>
      </c>
      <c r="K35" s="11">
        <f t="shared" si="2"/>
        <v>5.6859523570968379E-2</v>
      </c>
      <c r="L35" s="11">
        <f t="shared" si="3"/>
        <v>5.6127369049573852E-3</v>
      </c>
      <c r="M35" s="11">
        <f t="shared" si="4"/>
        <v>0.20940569076087931</v>
      </c>
      <c r="N35" s="11">
        <f t="shared" si="5"/>
        <v>3.682746282441484E-2</v>
      </c>
      <c r="O35" s="11">
        <f t="shared" si="6"/>
        <v>-2.9558802241544505E-2</v>
      </c>
      <c r="P35" s="11">
        <f t="shared" si="7"/>
        <v>3.2451225098034719E-2</v>
      </c>
      <c r="Q35" s="11">
        <f t="shared" si="8"/>
        <v>3.279093346571043E-2</v>
      </c>
      <c r="R35" s="11">
        <f t="shared" si="9"/>
        <v>1.6666666666666668E-3</v>
      </c>
    </row>
    <row r="36" spans="1:18">
      <c r="A36" s="6">
        <v>42521</v>
      </c>
      <c r="B36" s="7">
        <v>72.75</v>
      </c>
      <c r="C36" s="8">
        <v>5.59</v>
      </c>
      <c r="D36" s="2">
        <v>8.2200000000000006</v>
      </c>
      <c r="E36" s="9">
        <v>21.08</v>
      </c>
      <c r="F36" s="10">
        <v>12.86</v>
      </c>
      <c r="G36" s="7">
        <v>7.11</v>
      </c>
      <c r="H36" s="8">
        <v>5378.56</v>
      </c>
      <c r="I36" s="2">
        <v>1.75</v>
      </c>
      <c r="J36">
        <f t="shared" si="0"/>
        <v>1.4583333333333334E-3</v>
      </c>
      <c r="K36" s="11">
        <f t="shared" si="2"/>
        <v>0.11341120912437097</v>
      </c>
      <c r="L36" s="11">
        <f t="shared" si="3"/>
        <v>4.2015312084297048E-2</v>
      </c>
      <c r="M36" s="11">
        <f t="shared" si="4"/>
        <v>0.10373976976009305</v>
      </c>
      <c r="N36" s="11">
        <f t="shared" si="5"/>
        <v>0.12893362940935385</v>
      </c>
      <c r="O36" s="11">
        <f t="shared" si="6"/>
        <v>0.25153662581542768</v>
      </c>
      <c r="P36" s="11">
        <f t="shared" si="7"/>
        <v>3.1431158789582435E-2</v>
      </c>
      <c r="Q36" s="11">
        <f t="shared" si="8"/>
        <v>2.3770407174035422E-2</v>
      </c>
      <c r="R36" s="11">
        <f t="shared" si="9"/>
        <v>1.4583333333333334E-3</v>
      </c>
    </row>
    <row r="37" spans="1:18">
      <c r="A37" s="6">
        <v>42551</v>
      </c>
      <c r="B37" s="7">
        <v>71.760002</v>
      </c>
      <c r="C37" s="8">
        <v>5.56</v>
      </c>
      <c r="D37" s="2">
        <v>8.31</v>
      </c>
      <c r="E37" s="9">
        <v>20.450001</v>
      </c>
      <c r="F37" s="10">
        <v>13.8</v>
      </c>
      <c r="G37" s="7">
        <v>7.11</v>
      </c>
      <c r="H37" s="8">
        <v>5233.375</v>
      </c>
      <c r="I37" s="2">
        <v>1.75</v>
      </c>
      <c r="J37">
        <f t="shared" si="0"/>
        <v>1.4583333333333334E-3</v>
      </c>
      <c r="K37" s="11">
        <f t="shared" si="2"/>
        <v>-1.3701660430381563E-2</v>
      </c>
      <c r="L37" s="11">
        <f t="shared" si="3"/>
        <v>-5.3811789045168186E-3</v>
      </c>
      <c r="M37" s="11">
        <f t="shared" si="4"/>
        <v>1.0889399799268317E-2</v>
      </c>
      <c r="N37" s="11">
        <f t="shared" si="5"/>
        <v>-3.0341792284596443E-2</v>
      </c>
      <c r="O37" s="11">
        <f t="shared" si="6"/>
        <v>7.0546873353685827E-2</v>
      </c>
      <c r="P37" s="11">
        <f t="shared" si="7"/>
        <v>0</v>
      </c>
      <c r="Q37" s="11">
        <f t="shared" si="8"/>
        <v>-2.7364294916437243E-2</v>
      </c>
      <c r="R37" s="11">
        <f t="shared" si="9"/>
        <v>1.4583333333333334E-3</v>
      </c>
    </row>
    <row r="38" spans="1:18">
      <c r="A38" s="6">
        <v>42580</v>
      </c>
      <c r="B38" s="7">
        <v>78.790001000000004</v>
      </c>
      <c r="C38" s="8">
        <v>5.77</v>
      </c>
      <c r="D38" s="2">
        <v>9.82</v>
      </c>
      <c r="E38" s="9">
        <v>21.799999</v>
      </c>
      <c r="F38" s="10">
        <v>15.94</v>
      </c>
      <c r="G38" s="7">
        <v>7.54</v>
      </c>
      <c r="H38" s="8">
        <v>5562.3580000000002</v>
      </c>
      <c r="I38" s="2">
        <v>1.75</v>
      </c>
      <c r="J38">
        <f t="shared" si="0"/>
        <v>1.4583333333333334E-3</v>
      </c>
      <c r="K38" s="11">
        <f t="shared" si="2"/>
        <v>9.3458852328342265E-2</v>
      </c>
      <c r="L38" s="11">
        <f t="shared" si="3"/>
        <v>3.7073972257517171E-2</v>
      </c>
      <c r="M38" s="11">
        <f t="shared" si="4"/>
        <v>0.16696151349901769</v>
      </c>
      <c r="N38" s="11">
        <f t="shared" si="5"/>
        <v>6.3926992534917501E-2</v>
      </c>
      <c r="O38" s="11">
        <f t="shared" si="6"/>
        <v>0.14416308119890983</v>
      </c>
      <c r="P38" s="11">
        <f t="shared" si="7"/>
        <v>5.8719938204715195E-2</v>
      </c>
      <c r="Q38" s="11">
        <f t="shared" si="8"/>
        <v>6.096573363872633E-2</v>
      </c>
      <c r="R38" s="11">
        <f t="shared" si="9"/>
        <v>1.4583333333333334E-3</v>
      </c>
    </row>
    <row r="39" spans="1:18">
      <c r="A39" s="6">
        <v>42613</v>
      </c>
      <c r="B39" s="7">
        <v>82.970000999999996</v>
      </c>
      <c r="C39" s="8">
        <v>5.26</v>
      </c>
      <c r="D39" s="2">
        <v>11.34</v>
      </c>
      <c r="E39" s="9">
        <v>21.690000999999999</v>
      </c>
      <c r="F39" s="10">
        <v>15.1</v>
      </c>
      <c r="G39" s="7">
        <v>7.59</v>
      </c>
      <c r="H39" s="8">
        <v>5433.0330000000004</v>
      </c>
      <c r="I39" s="2">
        <v>1.5</v>
      </c>
      <c r="J39">
        <f t="shared" si="0"/>
        <v>1.25E-3</v>
      </c>
      <c r="K39" s="11">
        <f t="shared" si="2"/>
        <v>5.1693010779180162E-2</v>
      </c>
      <c r="L39" s="11">
        <f t="shared" si="3"/>
        <v>-9.2541053770389611E-2</v>
      </c>
      <c r="M39" s="11">
        <f t="shared" si="4"/>
        <v>0.1439151759332315</v>
      </c>
      <c r="N39" s="11">
        <f t="shared" si="5"/>
        <v>-5.0585529805052759E-3</v>
      </c>
      <c r="O39" s="11">
        <f t="shared" si="6"/>
        <v>-5.4136929541190315E-2</v>
      </c>
      <c r="P39" s="11">
        <f t="shared" si="7"/>
        <v>6.6094093876738072E-3</v>
      </c>
      <c r="Q39" s="11">
        <f t="shared" si="8"/>
        <v>-2.3524577533414779E-2</v>
      </c>
      <c r="R39" s="11">
        <f t="shared" si="9"/>
        <v>1.25E-3</v>
      </c>
    </row>
    <row r="40" spans="1:18">
      <c r="A40" s="6">
        <v>42643</v>
      </c>
      <c r="B40" s="7">
        <v>79.120002999999997</v>
      </c>
      <c r="C40" s="8">
        <v>5.18</v>
      </c>
      <c r="D40" s="2">
        <v>11.07</v>
      </c>
      <c r="E40" s="9">
        <v>20.32</v>
      </c>
      <c r="F40" s="10">
        <v>15.81</v>
      </c>
      <c r="G40" s="7">
        <v>7.28</v>
      </c>
      <c r="H40" s="8">
        <v>5435.9210000000003</v>
      </c>
      <c r="I40" s="2">
        <v>1.5</v>
      </c>
      <c r="J40">
        <f t="shared" si="0"/>
        <v>1.25E-3</v>
      </c>
      <c r="K40" s="11">
        <f t="shared" si="2"/>
        <v>-4.7513383497199087E-2</v>
      </c>
      <c r="L40" s="11">
        <f t="shared" si="3"/>
        <v>-1.5325970478226821E-2</v>
      </c>
      <c r="M40" s="11">
        <f t="shared" si="4"/>
        <v>-2.4097551579060416E-2</v>
      </c>
      <c r="N40" s="11">
        <f t="shared" si="5"/>
        <v>-6.524574823269623E-2</v>
      </c>
      <c r="O40" s="11">
        <f t="shared" si="6"/>
        <v>4.5947907400502044E-2</v>
      </c>
      <c r="P40" s="11">
        <f t="shared" si="7"/>
        <v>-4.1700729198943902E-2</v>
      </c>
      <c r="Q40" s="11">
        <f t="shared" si="8"/>
        <v>5.3142189542189258E-4</v>
      </c>
      <c r="R40" s="11">
        <f t="shared" si="9"/>
        <v>1.25E-3</v>
      </c>
    </row>
    <row r="41" spans="1:18">
      <c r="A41" s="6">
        <v>42674</v>
      </c>
      <c r="B41" s="7">
        <v>73.360000999999997</v>
      </c>
      <c r="C41" s="8">
        <v>4.9800000000000004</v>
      </c>
      <c r="D41" s="2">
        <v>11.57</v>
      </c>
      <c r="E41" s="9">
        <v>19.629999000000002</v>
      </c>
      <c r="F41" s="10">
        <v>15.34</v>
      </c>
      <c r="G41" s="7">
        <v>6.79</v>
      </c>
      <c r="H41" s="8">
        <v>5317.732</v>
      </c>
      <c r="I41" s="2">
        <v>1.5</v>
      </c>
      <c r="J41">
        <f t="shared" si="0"/>
        <v>1.25E-3</v>
      </c>
      <c r="K41" s="11">
        <f t="shared" si="2"/>
        <v>-7.5586883651927811E-2</v>
      </c>
      <c r="L41" s="11">
        <f t="shared" si="3"/>
        <v>-3.9375165234829937E-2</v>
      </c>
      <c r="M41" s="11">
        <f t="shared" si="4"/>
        <v>4.4176794485039791E-2</v>
      </c>
      <c r="N41" s="11">
        <f t="shared" si="5"/>
        <v>-3.4546665364347744E-2</v>
      </c>
      <c r="O41" s="11">
        <f t="shared" si="6"/>
        <v>-3.0178855282270576E-2</v>
      </c>
      <c r="P41" s="11">
        <f t="shared" si="7"/>
        <v>-6.967992063798982E-2</v>
      </c>
      <c r="Q41" s="11">
        <f t="shared" si="8"/>
        <v>-2.1982066772962824E-2</v>
      </c>
      <c r="R41" s="11">
        <f t="shared" si="9"/>
        <v>1.25E-3</v>
      </c>
    </row>
    <row r="42" spans="1:18">
      <c r="A42" s="6">
        <v>42704</v>
      </c>
      <c r="B42" s="7">
        <v>70.809997999999993</v>
      </c>
      <c r="C42" s="8">
        <v>5.05</v>
      </c>
      <c r="D42" s="2">
        <v>12.57</v>
      </c>
      <c r="E42" s="9">
        <v>20.82</v>
      </c>
      <c r="F42" s="10">
        <v>15</v>
      </c>
      <c r="G42" s="7">
        <v>6.68</v>
      </c>
      <c r="H42" s="8">
        <v>5440.4719999999998</v>
      </c>
      <c r="I42" s="2">
        <v>1.5</v>
      </c>
      <c r="J42">
        <f t="shared" si="0"/>
        <v>1.25E-3</v>
      </c>
      <c r="K42" s="11">
        <f t="shared" si="2"/>
        <v>-3.5378636160532134E-2</v>
      </c>
      <c r="L42" s="11">
        <f t="shared" si="3"/>
        <v>1.3958352250706855E-2</v>
      </c>
      <c r="M42" s="11">
        <f t="shared" si="4"/>
        <v>8.2897481396570813E-2</v>
      </c>
      <c r="N42" s="11">
        <f t="shared" si="5"/>
        <v>5.8855105840889453E-2</v>
      </c>
      <c r="O42" s="11">
        <f t="shared" si="6"/>
        <v>-2.241359483690001E-2</v>
      </c>
      <c r="P42" s="11">
        <f t="shared" si="7"/>
        <v>-1.6332954022050455E-2</v>
      </c>
      <c r="Q42" s="11">
        <f t="shared" si="8"/>
        <v>2.2818925144226308E-2</v>
      </c>
      <c r="R42" s="11">
        <f t="shared" si="9"/>
        <v>1.25E-3</v>
      </c>
    </row>
    <row r="43" spans="1:18">
      <c r="A43" s="6">
        <v>42734</v>
      </c>
      <c r="B43" s="7">
        <v>68.300003000000004</v>
      </c>
      <c r="C43" s="8">
        <v>5.0999999999999996</v>
      </c>
      <c r="D43" s="2">
        <v>12.12</v>
      </c>
      <c r="E43" s="9">
        <v>21.969999000000001</v>
      </c>
      <c r="F43" s="10">
        <v>15.5</v>
      </c>
      <c r="G43" s="7">
        <v>7.13</v>
      </c>
      <c r="H43" s="8">
        <v>5665.7910000000002</v>
      </c>
      <c r="I43" s="2">
        <v>1.5</v>
      </c>
      <c r="J43">
        <f t="shared" si="0"/>
        <v>1.25E-3</v>
      </c>
      <c r="K43" s="11">
        <f t="shared" si="2"/>
        <v>-3.6090394918475072E-2</v>
      </c>
      <c r="L43" s="11">
        <f t="shared" si="3"/>
        <v>9.8522964430116395E-3</v>
      </c>
      <c r="M43" s="11">
        <f t="shared" si="4"/>
        <v>-3.6456041960987742E-2</v>
      </c>
      <c r="N43" s="11">
        <f t="shared" si="5"/>
        <v>5.3763777693081521E-2</v>
      </c>
      <c r="O43" s="11">
        <f t="shared" si="6"/>
        <v>3.278982282299097E-2</v>
      </c>
      <c r="P43" s="11">
        <f t="shared" si="7"/>
        <v>6.5193246877650157E-2</v>
      </c>
      <c r="Q43" s="11">
        <f t="shared" si="8"/>
        <v>4.0580692225547735E-2</v>
      </c>
      <c r="R43" s="11">
        <f t="shared" si="9"/>
        <v>1.25E-3</v>
      </c>
    </row>
    <row r="44" spans="1:18">
      <c r="A44" s="6">
        <v>42766</v>
      </c>
      <c r="B44" s="7">
        <v>66.800003000000004</v>
      </c>
      <c r="C44" s="8">
        <v>5</v>
      </c>
      <c r="D44" s="2">
        <v>12.29</v>
      </c>
      <c r="E44" s="9">
        <v>20.68</v>
      </c>
      <c r="F44" s="10">
        <v>15.28</v>
      </c>
      <c r="G44" s="7">
        <v>6.92</v>
      </c>
      <c r="H44" s="8">
        <v>5620.9110000000001</v>
      </c>
      <c r="I44" s="2">
        <v>1.5</v>
      </c>
      <c r="J44">
        <f t="shared" si="0"/>
        <v>1.25E-3</v>
      </c>
      <c r="K44" s="11">
        <f t="shared" si="2"/>
        <v>-2.2206685047830028E-2</v>
      </c>
      <c r="L44" s="11">
        <f t="shared" si="3"/>
        <v>-1.9802627296179643E-2</v>
      </c>
      <c r="M44" s="11">
        <f t="shared" si="4"/>
        <v>1.3928942936775145E-2</v>
      </c>
      <c r="N44" s="11">
        <f t="shared" si="5"/>
        <v>-6.0510791239675968E-2</v>
      </c>
      <c r="O44" s="11">
        <f t="shared" si="6"/>
        <v>-1.4295240186826584E-2</v>
      </c>
      <c r="P44" s="11">
        <f t="shared" si="7"/>
        <v>-2.98954647966264E-2</v>
      </c>
      <c r="Q44" s="11">
        <f t="shared" si="8"/>
        <v>-7.9527636224419052E-3</v>
      </c>
      <c r="R44" s="11">
        <f t="shared" si="9"/>
        <v>1.25E-3</v>
      </c>
    </row>
    <row r="45" spans="1:18">
      <c r="A45" s="6">
        <v>42794</v>
      </c>
      <c r="B45" s="7">
        <v>69.779999000000004</v>
      </c>
      <c r="C45" s="8">
        <v>4.82</v>
      </c>
      <c r="D45" s="2">
        <v>11.18</v>
      </c>
      <c r="E45" s="9">
        <v>19.5</v>
      </c>
      <c r="F45" s="10">
        <v>16.600000000000001</v>
      </c>
      <c r="G45" s="7">
        <v>7.55</v>
      </c>
      <c r="H45" s="8">
        <v>5712.2209999999995</v>
      </c>
      <c r="I45" s="2">
        <v>1.5</v>
      </c>
      <c r="J45">
        <f t="shared" si="0"/>
        <v>1.25E-3</v>
      </c>
      <c r="K45" s="11">
        <f t="shared" si="2"/>
        <v>4.364429597509549E-2</v>
      </c>
      <c r="L45" s="11">
        <f t="shared" si="3"/>
        <v>-3.6663984371591359E-2</v>
      </c>
      <c r="M45" s="11">
        <f t="shared" si="4"/>
        <v>-9.4659455850990309E-2</v>
      </c>
      <c r="N45" s="11">
        <f t="shared" si="5"/>
        <v>-5.8752584070527261E-2</v>
      </c>
      <c r="O45" s="11">
        <f t="shared" si="6"/>
        <v>8.2857911624123273E-2</v>
      </c>
      <c r="P45" s="11">
        <f t="shared" si="7"/>
        <v>8.7131793631355134E-2</v>
      </c>
      <c r="Q45" s="11">
        <f t="shared" si="8"/>
        <v>1.6114164352016354E-2</v>
      </c>
      <c r="R45" s="11">
        <f t="shared" si="9"/>
        <v>1.25E-3</v>
      </c>
    </row>
    <row r="46" spans="1:18">
      <c r="A46" s="6">
        <v>42825</v>
      </c>
      <c r="B46" s="7">
        <v>69.889999000000003</v>
      </c>
      <c r="C46" s="8">
        <v>4.66</v>
      </c>
      <c r="D46" s="2">
        <v>10.75</v>
      </c>
      <c r="E46" s="9">
        <v>20.57</v>
      </c>
      <c r="F46" s="10">
        <v>17.969999000000001</v>
      </c>
      <c r="G46" s="7">
        <v>7.74</v>
      </c>
      <c r="H46" s="8">
        <v>5864.9049999999997</v>
      </c>
      <c r="I46" s="2">
        <v>1.5</v>
      </c>
      <c r="J46">
        <f t="shared" si="0"/>
        <v>1.25E-3</v>
      </c>
      <c r="K46" s="11">
        <f t="shared" si="2"/>
        <v>1.5751417529647012E-3</v>
      </c>
      <c r="L46" s="11">
        <f t="shared" si="3"/>
        <v>-3.375847992495442E-2</v>
      </c>
      <c r="M46" s="11">
        <f t="shared" si="4"/>
        <v>-3.9220713153281267E-2</v>
      </c>
      <c r="N46" s="11">
        <f t="shared" si="5"/>
        <v>5.3419238095164752E-2</v>
      </c>
      <c r="O46" s="11">
        <f t="shared" si="6"/>
        <v>7.9300949784665759E-2</v>
      </c>
      <c r="P46" s="11">
        <f t="shared" si="7"/>
        <v>2.4854124340702496E-2</v>
      </c>
      <c r="Q46" s="11">
        <f t="shared" si="8"/>
        <v>2.6378369425775556E-2</v>
      </c>
      <c r="R46" s="11">
        <f t="shared" si="9"/>
        <v>1.25E-3</v>
      </c>
    </row>
    <row r="47" spans="1:18">
      <c r="A47" s="6">
        <v>42853</v>
      </c>
      <c r="B47" s="7">
        <v>71.699996999999996</v>
      </c>
      <c r="C47" s="8">
        <v>4.22</v>
      </c>
      <c r="D47" s="2">
        <v>10.69</v>
      </c>
      <c r="E47" s="9">
        <v>22.67</v>
      </c>
      <c r="F47" s="10">
        <v>19.639999</v>
      </c>
      <c r="G47" s="7">
        <v>8.11</v>
      </c>
      <c r="H47" s="8">
        <v>5924.0640000000003</v>
      </c>
      <c r="I47" s="2">
        <v>1.5</v>
      </c>
      <c r="J47">
        <f t="shared" si="0"/>
        <v>1.25E-3</v>
      </c>
      <c r="K47" s="11">
        <f t="shared" si="2"/>
        <v>2.5568142583730514E-2</v>
      </c>
      <c r="L47" s="11">
        <f t="shared" si="3"/>
        <v>-9.9180320089634219E-2</v>
      </c>
      <c r="M47" s="11">
        <f t="shared" si="4"/>
        <v>-5.5970295367180197E-3</v>
      </c>
      <c r="N47" s="11">
        <f t="shared" si="5"/>
        <v>9.7208760854571891E-2</v>
      </c>
      <c r="O47" s="11">
        <f t="shared" si="6"/>
        <v>8.8864606862657999E-2</v>
      </c>
      <c r="P47" s="11">
        <f t="shared" si="7"/>
        <v>4.6696180525685603E-2</v>
      </c>
      <c r="Q47" s="11">
        <f t="shared" si="8"/>
        <v>1.003641566754389E-2</v>
      </c>
      <c r="R47" s="11">
        <f t="shared" si="9"/>
        <v>1.25E-3</v>
      </c>
    </row>
    <row r="48" spans="1:18">
      <c r="A48" s="6">
        <v>42886</v>
      </c>
      <c r="B48" s="7">
        <v>68.930000000000007</v>
      </c>
      <c r="C48" s="8">
        <v>4.4000000000000004</v>
      </c>
      <c r="D48" s="2">
        <v>10.1</v>
      </c>
      <c r="E48" s="9">
        <v>19.579999999999998</v>
      </c>
      <c r="F48" s="10">
        <v>21.799999</v>
      </c>
      <c r="G48" s="7">
        <v>8.5</v>
      </c>
      <c r="H48" s="8">
        <v>5724.5720000000001</v>
      </c>
      <c r="I48" s="2">
        <v>1.5</v>
      </c>
      <c r="J48">
        <f t="shared" si="0"/>
        <v>1.25E-3</v>
      </c>
      <c r="K48" s="11">
        <f t="shared" si="2"/>
        <v>-3.9399208867008977E-2</v>
      </c>
      <c r="L48" s="11">
        <f t="shared" si="3"/>
        <v>4.1769412876295146E-2</v>
      </c>
      <c r="M48" s="11">
        <f t="shared" si="4"/>
        <v>-5.6773301189740055E-2</v>
      </c>
      <c r="N48" s="11">
        <f t="shared" si="5"/>
        <v>-0.14653382741707346</v>
      </c>
      <c r="O48" s="11">
        <f t="shared" si="6"/>
        <v>0.10434167191366105</v>
      </c>
      <c r="P48" s="11">
        <f t="shared" si="7"/>
        <v>4.6968295368949357E-2</v>
      </c>
      <c r="Q48" s="11">
        <f t="shared" si="8"/>
        <v>-3.4254913038015193E-2</v>
      </c>
      <c r="R48" s="11">
        <f t="shared" si="9"/>
        <v>1.25E-3</v>
      </c>
    </row>
    <row r="49" spans="1:18">
      <c r="A49" s="6">
        <v>42916</v>
      </c>
      <c r="B49" s="7">
        <v>73.599997999999999</v>
      </c>
      <c r="C49" s="8">
        <v>4.3</v>
      </c>
      <c r="D49" s="2">
        <v>10.85</v>
      </c>
      <c r="E49" s="9">
        <v>20.5</v>
      </c>
      <c r="F49" s="10">
        <v>22.559999000000001</v>
      </c>
      <c r="G49" s="7">
        <v>7.87</v>
      </c>
      <c r="H49" s="8">
        <v>5721.4939999999997</v>
      </c>
      <c r="I49" s="2">
        <v>1.5</v>
      </c>
      <c r="J49">
        <f t="shared" si="0"/>
        <v>1.25E-3</v>
      </c>
      <c r="K49" s="11">
        <f t="shared" si="2"/>
        <v>6.5553501663356523E-2</v>
      </c>
      <c r="L49" s="11">
        <f t="shared" si="3"/>
        <v>-2.2989518224698833E-2</v>
      </c>
      <c r="M49" s="11">
        <f t="shared" si="4"/>
        <v>7.1629656139254858E-2</v>
      </c>
      <c r="N49" s="11">
        <f t="shared" si="5"/>
        <v>4.5916249041998342E-2</v>
      </c>
      <c r="O49" s="11">
        <f t="shared" si="6"/>
        <v>3.4268458380133496E-2</v>
      </c>
      <c r="P49" s="11">
        <f t="shared" si="7"/>
        <v>-7.7008101066958892E-2</v>
      </c>
      <c r="Q49" s="11">
        <f t="shared" si="8"/>
        <v>-5.3782672128489892E-4</v>
      </c>
      <c r="R49" s="11">
        <f t="shared" si="9"/>
        <v>1.25E-3</v>
      </c>
    </row>
    <row r="50" spans="1:18">
      <c r="A50" s="6">
        <v>42947</v>
      </c>
      <c r="B50" s="7">
        <v>70.580001999999993</v>
      </c>
      <c r="C50" s="8">
        <v>4.0999999999999996</v>
      </c>
      <c r="D50" s="2">
        <v>12.27</v>
      </c>
      <c r="E50" s="9">
        <v>19.16</v>
      </c>
      <c r="F50" s="10">
        <v>20.25</v>
      </c>
      <c r="G50" s="7">
        <v>7.96</v>
      </c>
      <c r="H50" s="8">
        <v>5720.5910000000003</v>
      </c>
      <c r="I50" s="2">
        <v>1.5</v>
      </c>
      <c r="J50">
        <f t="shared" si="0"/>
        <v>1.25E-3</v>
      </c>
      <c r="K50" s="11">
        <f t="shared" si="2"/>
        <v>-4.1898151977154317E-2</v>
      </c>
      <c r="L50" s="11">
        <f t="shared" si="3"/>
        <v>-4.7628048989254705E-2</v>
      </c>
      <c r="M50" s="11">
        <f t="shared" si="4"/>
        <v>0.12299217873635145</v>
      </c>
      <c r="N50" s="11">
        <f t="shared" si="5"/>
        <v>-6.7600113601647957E-2</v>
      </c>
      <c r="O50" s="11">
        <f t="shared" si="6"/>
        <v>-0.10802358875106789</v>
      </c>
      <c r="P50" s="11">
        <f t="shared" si="7"/>
        <v>1.1370937426979692E-2</v>
      </c>
      <c r="Q50" s="11">
        <f t="shared" si="8"/>
        <v>-1.5783836632465856E-4</v>
      </c>
      <c r="R50" s="11">
        <f t="shared" si="9"/>
        <v>1.25E-3</v>
      </c>
    </row>
    <row r="51" spans="1:18">
      <c r="A51" s="6">
        <v>42978</v>
      </c>
      <c r="B51" s="7">
        <v>68.309997999999993</v>
      </c>
      <c r="C51" s="8">
        <v>3.67</v>
      </c>
      <c r="D51" s="2">
        <v>14.83</v>
      </c>
      <c r="E51" s="9">
        <v>17.690000999999999</v>
      </c>
      <c r="F51" s="10">
        <v>21.17</v>
      </c>
      <c r="G51" s="7">
        <v>8.2899999999999991</v>
      </c>
      <c r="H51" s="8">
        <v>5714.5219999999999</v>
      </c>
      <c r="I51" s="2">
        <v>1.5</v>
      </c>
      <c r="J51">
        <f t="shared" si="0"/>
        <v>1.25E-3</v>
      </c>
      <c r="K51" s="11">
        <f t="shared" si="2"/>
        <v>-3.2690707118295567E-2</v>
      </c>
      <c r="L51" s="11">
        <f t="shared" si="3"/>
        <v>-0.1107953116437832</v>
      </c>
      <c r="M51" s="11">
        <f t="shared" si="4"/>
        <v>0.18949489742702072</v>
      </c>
      <c r="N51" s="11">
        <f t="shared" si="5"/>
        <v>-7.9825207841909773E-2</v>
      </c>
      <c r="O51" s="11">
        <f t="shared" si="6"/>
        <v>4.4430291594225735E-2</v>
      </c>
      <c r="P51" s="11">
        <f t="shared" si="7"/>
        <v>4.0620969290911892E-2</v>
      </c>
      <c r="Q51" s="11">
        <f t="shared" si="8"/>
        <v>-1.0614675289760487E-3</v>
      </c>
      <c r="R51" s="11">
        <f t="shared" si="9"/>
        <v>1.25E-3</v>
      </c>
    </row>
    <row r="52" spans="1:18">
      <c r="A52" s="6">
        <v>43007</v>
      </c>
      <c r="B52" s="7">
        <v>62.279998999999997</v>
      </c>
      <c r="C52" s="8">
        <v>3.49</v>
      </c>
      <c r="D52" s="2">
        <v>16.260000000000002</v>
      </c>
      <c r="E52" s="9">
        <v>17.719999000000001</v>
      </c>
      <c r="F52" s="10">
        <v>21</v>
      </c>
      <c r="G52" s="7">
        <v>8.24</v>
      </c>
      <c r="H52" s="8">
        <v>5681.61</v>
      </c>
      <c r="I52" s="2">
        <v>1.5</v>
      </c>
      <c r="J52">
        <f t="shared" si="0"/>
        <v>1.25E-3</v>
      </c>
      <c r="K52" s="11">
        <f t="shared" si="2"/>
        <v>-9.2415808556188792E-2</v>
      </c>
      <c r="L52" s="11">
        <f t="shared" si="3"/>
        <v>-5.028992585214305E-2</v>
      </c>
      <c r="M52" s="11">
        <f t="shared" si="4"/>
        <v>9.2055947969823984E-2</v>
      </c>
      <c r="N52" s="11">
        <f t="shared" si="5"/>
        <v>1.6943240427199854E-3</v>
      </c>
      <c r="O52" s="11">
        <f t="shared" si="6"/>
        <v>-8.0626474233509247E-3</v>
      </c>
      <c r="P52" s="11">
        <f t="shared" si="7"/>
        <v>-6.0496252258231131E-3</v>
      </c>
      <c r="Q52" s="11">
        <f t="shared" si="8"/>
        <v>-5.7760109310112549E-3</v>
      </c>
      <c r="R52" s="11">
        <f t="shared" si="9"/>
        <v>1.25E-3</v>
      </c>
    </row>
    <row r="53" spans="1:18">
      <c r="A53" s="6">
        <v>43039</v>
      </c>
      <c r="B53" s="7">
        <v>66.910004000000001</v>
      </c>
      <c r="C53" s="8">
        <v>3.54</v>
      </c>
      <c r="D53" s="2">
        <v>17.399999999999999</v>
      </c>
      <c r="E53" s="9">
        <v>19.889999</v>
      </c>
      <c r="F53" s="10">
        <v>23.549999</v>
      </c>
      <c r="G53" s="7">
        <v>8.36</v>
      </c>
      <c r="H53" s="8">
        <v>5909.0169999999998</v>
      </c>
      <c r="I53" s="2">
        <v>1.5</v>
      </c>
      <c r="J53">
        <f t="shared" si="0"/>
        <v>1.25E-3</v>
      </c>
      <c r="K53" s="11">
        <f t="shared" si="2"/>
        <v>7.170816166724181E-2</v>
      </c>
      <c r="L53" s="11">
        <f t="shared" si="3"/>
        <v>1.422499093134726E-2</v>
      </c>
      <c r="M53" s="11">
        <f t="shared" si="4"/>
        <v>6.7762102100818553E-2</v>
      </c>
      <c r="N53" s="11">
        <f t="shared" si="5"/>
        <v>0.11552315384583382</v>
      </c>
      <c r="O53" s="11">
        <f t="shared" si="6"/>
        <v>0.11460334027615789</v>
      </c>
      <c r="P53" s="11">
        <f t="shared" si="7"/>
        <v>1.4458083175229917E-2</v>
      </c>
      <c r="Q53" s="11">
        <f t="shared" si="8"/>
        <v>3.9244846054012988E-2</v>
      </c>
      <c r="R53" s="11">
        <f t="shared" si="9"/>
        <v>1.25E-3</v>
      </c>
    </row>
    <row r="54" spans="1:18">
      <c r="A54" s="6">
        <v>43069</v>
      </c>
      <c r="B54" s="7">
        <v>69.779999000000004</v>
      </c>
      <c r="C54" s="8">
        <v>3.43</v>
      </c>
      <c r="D54" s="2">
        <v>19.540001</v>
      </c>
      <c r="E54" s="9">
        <v>21.5</v>
      </c>
      <c r="F54" s="10">
        <v>21.99</v>
      </c>
      <c r="G54" s="7">
        <v>8.69</v>
      </c>
      <c r="H54" s="8">
        <v>5969.8919999999998</v>
      </c>
      <c r="I54" s="2">
        <v>1.5</v>
      </c>
      <c r="J54">
        <f t="shared" si="0"/>
        <v>1.25E-3</v>
      </c>
      <c r="K54" s="11">
        <f t="shared" si="2"/>
        <v>4.199892885135402E-2</v>
      </c>
      <c r="L54" s="11">
        <f t="shared" si="3"/>
        <v>-3.156646596783453E-2</v>
      </c>
      <c r="M54" s="11">
        <f t="shared" si="4"/>
        <v>0.11599349157122479</v>
      </c>
      <c r="N54" s="11">
        <f t="shared" si="5"/>
        <v>7.7835892544258461E-2</v>
      </c>
      <c r="O54" s="11">
        <f t="shared" si="6"/>
        <v>-6.8537973432911042E-2</v>
      </c>
      <c r="P54" s="11">
        <f t="shared" si="7"/>
        <v>3.8714512180690427E-2</v>
      </c>
      <c r="Q54" s="11">
        <f t="shared" si="8"/>
        <v>1.0249347461878269E-2</v>
      </c>
      <c r="R54" s="11">
        <f t="shared" si="9"/>
        <v>1.25E-3</v>
      </c>
    </row>
    <row r="55" spans="1:18">
      <c r="A55" s="6">
        <v>43098</v>
      </c>
      <c r="B55" s="7">
        <v>70.120002999999997</v>
      </c>
      <c r="C55" s="8">
        <v>3.63</v>
      </c>
      <c r="D55" s="2">
        <v>21.139999</v>
      </c>
      <c r="E55" s="9">
        <v>22.620000999999998</v>
      </c>
      <c r="F55" s="10">
        <v>23.700001</v>
      </c>
      <c r="G55" s="7">
        <v>8.42</v>
      </c>
      <c r="H55" s="8">
        <v>6065.1289999999999</v>
      </c>
      <c r="I55" s="2">
        <v>1.5</v>
      </c>
      <c r="J55">
        <f t="shared" si="0"/>
        <v>1.25E-3</v>
      </c>
      <c r="K55" s="11">
        <f t="shared" si="2"/>
        <v>4.860681408957822E-3</v>
      </c>
      <c r="L55" s="11">
        <f t="shared" si="3"/>
        <v>5.6672387098910836E-2</v>
      </c>
      <c r="M55" s="11">
        <f t="shared" si="4"/>
        <v>7.8703235346692643E-2</v>
      </c>
      <c r="N55" s="11">
        <f t="shared" si="5"/>
        <v>5.0781579763021119E-2</v>
      </c>
      <c r="O55" s="11">
        <f t="shared" si="6"/>
        <v>7.4887285768507741E-2</v>
      </c>
      <c r="P55" s="11">
        <f t="shared" si="7"/>
        <v>-3.1563111023065284E-2</v>
      </c>
      <c r="Q55" s="11">
        <f t="shared" si="8"/>
        <v>1.5826974960758734E-2</v>
      </c>
      <c r="R55" s="11">
        <f t="shared" si="9"/>
        <v>1.25E-3</v>
      </c>
    </row>
    <row r="56" spans="1:18">
      <c r="A56" s="6">
        <v>43131</v>
      </c>
      <c r="B56" s="7">
        <v>68.349997999999999</v>
      </c>
      <c r="C56" s="8">
        <v>3.67</v>
      </c>
      <c r="D56" s="2">
        <v>18.82</v>
      </c>
      <c r="E56" s="9">
        <v>21.809999000000001</v>
      </c>
      <c r="F56" s="10">
        <v>23.9</v>
      </c>
      <c r="G56" s="7">
        <v>8.09</v>
      </c>
      <c r="H56" s="8">
        <v>6037.683</v>
      </c>
      <c r="I56" s="2">
        <v>1.5</v>
      </c>
      <c r="J56">
        <f t="shared" si="0"/>
        <v>1.25E-3</v>
      </c>
      <c r="K56" s="11">
        <f t="shared" si="2"/>
        <v>-2.5566568928029734E-2</v>
      </c>
      <c r="L56" s="11">
        <f t="shared" si="3"/>
        <v>1.0959013789719602E-2</v>
      </c>
      <c r="M56" s="11">
        <f t="shared" si="4"/>
        <v>-0.11624679898116722</v>
      </c>
      <c r="N56" s="11">
        <f t="shared" si="5"/>
        <v>-3.6465980533628831E-2</v>
      </c>
      <c r="O56" s="11">
        <f t="shared" si="6"/>
        <v>8.4033686022873724E-3</v>
      </c>
      <c r="P56" s="11">
        <f t="shared" si="7"/>
        <v>-3.9981097183835058E-2</v>
      </c>
      <c r="Q56" s="11">
        <f t="shared" si="8"/>
        <v>-4.535482671032362E-3</v>
      </c>
      <c r="R56" s="11">
        <f t="shared" si="9"/>
        <v>1.25E-3</v>
      </c>
    </row>
    <row r="57" spans="1:18">
      <c r="A57" s="6">
        <v>43159</v>
      </c>
      <c r="B57" s="7">
        <v>63.900002000000001</v>
      </c>
      <c r="C57" s="8">
        <v>3.35</v>
      </c>
      <c r="D57" s="2">
        <v>19.010000000000002</v>
      </c>
      <c r="E57" s="9">
        <v>22.85</v>
      </c>
      <c r="F57" s="10">
        <v>24.65</v>
      </c>
      <c r="G57" s="7">
        <v>8.2100000000000009</v>
      </c>
      <c r="H57" s="8">
        <v>6015.9589999999998</v>
      </c>
      <c r="I57" s="2">
        <v>1.5</v>
      </c>
      <c r="J57">
        <f t="shared" si="0"/>
        <v>1.25E-3</v>
      </c>
      <c r="K57" s="11">
        <f t="shared" si="2"/>
        <v>-6.7322141226409171E-2</v>
      </c>
      <c r="L57" s="11">
        <f t="shared" si="3"/>
        <v>-9.1231316229503784E-2</v>
      </c>
      <c r="M57" s="11">
        <f t="shared" si="4"/>
        <v>1.0045022343104367E-2</v>
      </c>
      <c r="N57" s="11">
        <f t="shared" si="5"/>
        <v>4.6582582977204322E-2</v>
      </c>
      <c r="O57" s="11">
        <f t="shared" si="6"/>
        <v>3.0898441551234238E-2</v>
      </c>
      <c r="P57" s="11">
        <f t="shared" si="7"/>
        <v>1.4724192393936663E-2</v>
      </c>
      <c r="Q57" s="11">
        <f t="shared" si="8"/>
        <v>-3.6045576136006512E-3</v>
      </c>
      <c r="R57" s="11">
        <f t="shared" si="9"/>
        <v>1.25E-3</v>
      </c>
    </row>
    <row r="58" spans="1:18">
      <c r="A58" s="6">
        <v>43188</v>
      </c>
      <c r="B58" s="7">
        <v>62.32</v>
      </c>
      <c r="C58" s="8">
        <v>3.14</v>
      </c>
      <c r="D58" s="2">
        <v>16.989999999999998</v>
      </c>
      <c r="E58" s="9">
        <v>22.870000999999998</v>
      </c>
      <c r="F58" s="10">
        <v>24.059999000000001</v>
      </c>
      <c r="G58" s="7">
        <v>8.43</v>
      </c>
      <c r="H58" s="8">
        <v>5759.3649999999998</v>
      </c>
      <c r="I58" s="2">
        <v>1.5</v>
      </c>
      <c r="J58">
        <f t="shared" si="0"/>
        <v>1.25E-3</v>
      </c>
      <c r="K58" s="11">
        <f t="shared" si="2"/>
        <v>-2.5036991119900303E-2</v>
      </c>
      <c r="L58" s="11">
        <f t="shared" si="3"/>
        <v>-6.473754591681305E-2</v>
      </c>
      <c r="M58" s="11">
        <f t="shared" si="4"/>
        <v>-0.11234022081649726</v>
      </c>
      <c r="N58" s="11">
        <f t="shared" si="5"/>
        <v>8.7493441987951306E-4</v>
      </c>
      <c r="O58" s="11">
        <f t="shared" si="6"/>
        <v>-2.4226231504926869E-2</v>
      </c>
      <c r="P58" s="11">
        <f t="shared" si="7"/>
        <v>2.644384854942702E-2</v>
      </c>
      <c r="Q58" s="11">
        <f t="shared" si="8"/>
        <v>-4.3588545889708889E-2</v>
      </c>
      <c r="R58" s="11">
        <f t="shared" si="9"/>
        <v>1.25E-3</v>
      </c>
    </row>
    <row r="59" spans="1:18">
      <c r="A59" s="6">
        <v>43220</v>
      </c>
      <c r="B59" s="7">
        <v>64.690002000000007</v>
      </c>
      <c r="C59" s="8">
        <v>3.18</v>
      </c>
      <c r="D59" s="2">
        <v>18</v>
      </c>
      <c r="E59" s="9">
        <v>23.610001</v>
      </c>
      <c r="F59" s="10">
        <v>26.82</v>
      </c>
      <c r="G59" s="7">
        <v>9.07</v>
      </c>
      <c r="H59" s="8">
        <v>5982.732</v>
      </c>
      <c r="I59" s="2">
        <v>1.5</v>
      </c>
      <c r="J59">
        <f t="shared" si="0"/>
        <v>1.25E-3</v>
      </c>
      <c r="K59" s="11">
        <f t="shared" si="2"/>
        <v>3.7324259410080302E-2</v>
      </c>
      <c r="L59" s="11">
        <f t="shared" si="3"/>
        <v>1.2658396871923465E-2</v>
      </c>
      <c r="M59" s="11">
        <f t="shared" si="4"/>
        <v>5.774682221232405E-2</v>
      </c>
      <c r="N59" s="11">
        <f t="shared" si="5"/>
        <v>3.1844341692261711E-2</v>
      </c>
      <c r="O59" s="11">
        <f t="shared" si="6"/>
        <v>0.10859720886976028</v>
      </c>
      <c r="P59" s="11">
        <f t="shared" si="7"/>
        <v>7.3175492113281129E-2</v>
      </c>
      <c r="Q59" s="11">
        <f t="shared" si="8"/>
        <v>3.8050094247785091E-2</v>
      </c>
      <c r="R59" s="11">
        <f t="shared" si="9"/>
        <v>1.25E-3</v>
      </c>
    </row>
    <row r="60" spans="1:18">
      <c r="A60" s="6">
        <v>43251</v>
      </c>
      <c r="B60" s="7">
        <v>61.330002</v>
      </c>
      <c r="C60" s="8">
        <v>2.8</v>
      </c>
      <c r="D60" s="2">
        <v>18.48</v>
      </c>
      <c r="E60" s="9">
        <v>22.17</v>
      </c>
      <c r="F60" s="10">
        <v>30.040001</v>
      </c>
      <c r="G60" s="7">
        <v>9.34</v>
      </c>
      <c r="H60" s="8">
        <v>6011.8829999999998</v>
      </c>
      <c r="I60" s="2">
        <v>1.5</v>
      </c>
      <c r="J60">
        <f t="shared" si="0"/>
        <v>1.25E-3</v>
      </c>
      <c r="K60" s="11">
        <f t="shared" si="2"/>
        <v>-5.3337508724213466E-2</v>
      </c>
      <c r="L60" s="11">
        <f t="shared" si="3"/>
        <v>-0.12726177961092733</v>
      </c>
      <c r="M60" s="11">
        <f t="shared" si="4"/>
        <v>2.6317308317373358E-2</v>
      </c>
      <c r="N60" s="11">
        <f t="shared" si="5"/>
        <v>-6.2930369824134885E-2</v>
      </c>
      <c r="O60" s="11">
        <f t="shared" si="6"/>
        <v>0.11338198233134897</v>
      </c>
      <c r="P60" s="11">
        <f t="shared" si="7"/>
        <v>2.9333988113705873E-2</v>
      </c>
      <c r="Q60" s="11">
        <f t="shared" si="8"/>
        <v>4.8606908006974007E-3</v>
      </c>
      <c r="R60" s="11">
        <f t="shared" si="9"/>
        <v>1.25E-3</v>
      </c>
    </row>
    <row r="61" spans="1:18">
      <c r="A61" s="6">
        <v>43279</v>
      </c>
      <c r="B61" s="7">
        <v>53.98</v>
      </c>
      <c r="C61" s="8">
        <v>2.62</v>
      </c>
      <c r="D61" s="2">
        <v>16.010000000000002</v>
      </c>
      <c r="E61" s="9">
        <v>22.68</v>
      </c>
      <c r="F61" s="10">
        <v>30.9</v>
      </c>
      <c r="G61" s="7">
        <v>9.6199999999999992</v>
      </c>
      <c r="H61" s="8">
        <v>6194.6329999999998</v>
      </c>
      <c r="I61" s="2">
        <v>1.5</v>
      </c>
      <c r="J61">
        <f t="shared" si="0"/>
        <v>1.25E-3</v>
      </c>
      <c r="K61" s="11">
        <f t="shared" si="2"/>
        <v>-0.12765554465850126</v>
      </c>
      <c r="L61" s="11">
        <f t="shared" si="3"/>
        <v>-6.644509940815263E-2</v>
      </c>
      <c r="M61" s="11">
        <f t="shared" si="4"/>
        <v>-0.14347553920491471</v>
      </c>
      <c r="N61" s="11">
        <f t="shared" si="5"/>
        <v>2.2743455231331214E-2</v>
      </c>
      <c r="O61" s="11">
        <f t="shared" si="6"/>
        <v>2.822632371881819E-2</v>
      </c>
      <c r="P61" s="11">
        <f t="shared" si="7"/>
        <v>2.9538012436863874E-2</v>
      </c>
      <c r="Q61" s="11">
        <f t="shared" si="8"/>
        <v>2.9945261379106559E-2</v>
      </c>
      <c r="R61" s="11">
        <f t="shared" si="9"/>
        <v>1.25E-3</v>
      </c>
    </row>
    <row r="62" spans="1:18">
      <c r="A62" s="6">
        <v>43312</v>
      </c>
      <c r="B62" s="7">
        <v>56.240001999999997</v>
      </c>
      <c r="C62" s="8">
        <v>2.84</v>
      </c>
      <c r="D62" s="2">
        <v>16.549999</v>
      </c>
      <c r="E62" s="9">
        <v>21.5</v>
      </c>
      <c r="F62" s="10">
        <v>32.200001</v>
      </c>
      <c r="G62" s="7">
        <v>9.6300000000000008</v>
      </c>
      <c r="H62" s="8">
        <v>6280.201</v>
      </c>
      <c r="I62" s="2">
        <v>1.5</v>
      </c>
      <c r="J62">
        <f t="shared" si="0"/>
        <v>1.25E-3</v>
      </c>
      <c r="K62" s="11">
        <f t="shared" si="2"/>
        <v>4.1014675474427824E-2</v>
      </c>
      <c r="L62" s="11">
        <f t="shared" si="3"/>
        <v>8.062973440010901E-2</v>
      </c>
      <c r="M62" s="11">
        <f t="shared" si="4"/>
        <v>3.317251439148599E-2</v>
      </c>
      <c r="N62" s="11">
        <f t="shared" si="5"/>
        <v>-5.3430543725934233E-2</v>
      </c>
      <c r="O62" s="11">
        <f t="shared" si="6"/>
        <v>4.121029970256309E-2</v>
      </c>
      <c r="P62" s="11">
        <f t="shared" si="7"/>
        <v>1.0389611324192604E-3</v>
      </c>
      <c r="Q62" s="11">
        <f t="shared" si="8"/>
        <v>1.3718714334720043E-2</v>
      </c>
      <c r="R62" s="11">
        <f t="shared" si="9"/>
        <v>1.25E-3</v>
      </c>
    </row>
    <row r="63" spans="1:18">
      <c r="A63" s="6">
        <v>43343</v>
      </c>
      <c r="B63" s="7">
        <v>55.700001</v>
      </c>
      <c r="C63" s="8">
        <v>3.1</v>
      </c>
      <c r="D63" s="2">
        <v>15.18</v>
      </c>
      <c r="E63" s="9">
        <v>21.17</v>
      </c>
      <c r="F63" s="10">
        <v>31.59</v>
      </c>
      <c r="G63" s="7">
        <v>10.7</v>
      </c>
      <c r="H63" s="8">
        <v>6319.4979999999996</v>
      </c>
      <c r="I63" s="2">
        <v>1.5</v>
      </c>
      <c r="J63">
        <f t="shared" si="0"/>
        <v>1.25E-3</v>
      </c>
      <c r="K63" s="11">
        <f t="shared" si="2"/>
        <v>-9.6481181777269397E-3</v>
      </c>
      <c r="L63" s="11">
        <f t="shared" si="3"/>
        <v>8.7598059317985977E-2</v>
      </c>
      <c r="M63" s="11">
        <f t="shared" si="4"/>
        <v>-8.6407269432625541E-2</v>
      </c>
      <c r="N63" s="11">
        <f t="shared" si="5"/>
        <v>-1.5467849986843245E-2</v>
      </c>
      <c r="O63" s="11">
        <f t="shared" si="6"/>
        <v>-1.9125868792269001E-2</v>
      </c>
      <c r="P63" s="11">
        <f t="shared" si="7"/>
        <v>0.10536051565782614</v>
      </c>
      <c r="Q63" s="11">
        <f t="shared" si="8"/>
        <v>6.2377882869182983E-3</v>
      </c>
      <c r="R63" s="11">
        <f t="shared" si="9"/>
        <v>1.25E-3</v>
      </c>
    </row>
    <row r="64" spans="1:18">
      <c r="A64" s="6">
        <v>43371</v>
      </c>
      <c r="B64" s="7">
        <v>54.93</v>
      </c>
      <c r="C64" s="8">
        <v>3.19</v>
      </c>
      <c r="D64" s="2">
        <v>15.9</v>
      </c>
      <c r="E64" s="9">
        <v>20.959999</v>
      </c>
      <c r="F64" s="10">
        <v>28.440000999999999</v>
      </c>
      <c r="G64" s="7">
        <v>10.36</v>
      </c>
      <c r="H64" s="8">
        <v>6207.5609999999997</v>
      </c>
      <c r="I64" s="2">
        <v>1.5</v>
      </c>
      <c r="J64">
        <f t="shared" si="0"/>
        <v>1.25E-3</v>
      </c>
      <c r="K64" s="11">
        <f t="shared" si="2"/>
        <v>-1.3920517532030512E-2</v>
      </c>
      <c r="L64" s="11">
        <f t="shared" si="3"/>
        <v>2.861880530565266E-2</v>
      </c>
      <c r="M64" s="11">
        <f t="shared" si="4"/>
        <v>4.6340337258701923E-2</v>
      </c>
      <c r="N64" s="11">
        <f t="shared" si="5"/>
        <v>-9.9692734038572626E-3</v>
      </c>
      <c r="O64" s="11">
        <f t="shared" si="6"/>
        <v>-0.10504397471721037</v>
      </c>
      <c r="P64" s="11">
        <f t="shared" si="7"/>
        <v>-3.2291504636523423E-2</v>
      </c>
      <c r="Q64" s="11">
        <f t="shared" si="8"/>
        <v>-1.7871709449965519E-2</v>
      </c>
      <c r="R64" s="11">
        <f t="shared" si="9"/>
        <v>1.25E-3</v>
      </c>
    </row>
    <row r="65" spans="1:18">
      <c r="A65" s="6">
        <v>43404</v>
      </c>
      <c r="B65" s="7">
        <v>56.220001000000003</v>
      </c>
      <c r="C65" s="8">
        <v>3.08</v>
      </c>
      <c r="D65" s="2">
        <v>14.25</v>
      </c>
      <c r="E65" s="9">
        <v>18.790001</v>
      </c>
      <c r="F65" s="10">
        <v>26.5</v>
      </c>
      <c r="G65" s="7">
        <v>10.38</v>
      </c>
      <c r="H65" s="8">
        <v>5830.3069999999998</v>
      </c>
      <c r="I65" s="2">
        <v>1.5</v>
      </c>
      <c r="J65">
        <f t="shared" si="0"/>
        <v>1.25E-3</v>
      </c>
      <c r="K65" s="11">
        <f t="shared" si="2"/>
        <v>2.3212935911121058E-2</v>
      </c>
      <c r="L65" s="11">
        <f t="shared" si="3"/>
        <v>-3.5091319811270061E-2</v>
      </c>
      <c r="M65" s="11">
        <f t="shared" si="4"/>
        <v>-0.10956220251152628</v>
      </c>
      <c r="N65" s="11">
        <f t="shared" si="5"/>
        <v>-0.10929094509774633</v>
      </c>
      <c r="O65" s="11">
        <f t="shared" si="6"/>
        <v>-7.0651907104606948E-2</v>
      </c>
      <c r="P65" s="11">
        <f t="shared" si="7"/>
        <v>1.9286409064056863E-3</v>
      </c>
      <c r="Q65" s="11">
        <f t="shared" si="8"/>
        <v>-6.2698407536219039E-2</v>
      </c>
      <c r="R65" s="11">
        <f t="shared" si="9"/>
        <v>1.25E-3</v>
      </c>
    </row>
    <row r="66" spans="1:18">
      <c r="A66" s="6">
        <v>43434</v>
      </c>
      <c r="B66" s="7">
        <v>54.220001000000003</v>
      </c>
      <c r="C66" s="8">
        <v>2.93</v>
      </c>
      <c r="D66" s="2">
        <v>15.25</v>
      </c>
      <c r="E66" s="9">
        <v>16</v>
      </c>
      <c r="F66" s="10">
        <v>23.66</v>
      </c>
      <c r="G66" s="7">
        <v>10.25</v>
      </c>
      <c r="H66" s="8">
        <v>5667.1570000000002</v>
      </c>
      <c r="I66" s="2">
        <v>1.5</v>
      </c>
      <c r="J66">
        <f t="shared" si="0"/>
        <v>1.25E-3</v>
      </c>
      <c r="K66" s="11">
        <f t="shared" si="2"/>
        <v>-3.622272075175189E-2</v>
      </c>
      <c r="L66" s="11">
        <f t="shared" si="3"/>
        <v>-4.992717395650715E-2</v>
      </c>
      <c r="M66" s="11">
        <f t="shared" si="4"/>
        <v>6.7822596338761088E-2</v>
      </c>
      <c r="N66" s="11">
        <f t="shared" si="5"/>
        <v>-0.16073614440538903</v>
      </c>
      <c r="O66" s="11">
        <f t="shared" si="6"/>
        <v>-0.11335887444193585</v>
      </c>
      <c r="P66" s="11">
        <f t="shared" si="7"/>
        <v>-1.260317215332551E-2</v>
      </c>
      <c r="Q66" s="11">
        <f t="shared" si="8"/>
        <v>-2.8382076581657433E-2</v>
      </c>
      <c r="R66" s="11">
        <f t="shared" si="9"/>
        <v>1.25E-3</v>
      </c>
    </row>
    <row r="67" spans="1:18">
      <c r="A67" s="6">
        <v>43465</v>
      </c>
      <c r="B67" s="7">
        <v>57.73</v>
      </c>
      <c r="C67" s="8">
        <v>2.85</v>
      </c>
      <c r="D67" s="2">
        <v>15.47</v>
      </c>
      <c r="E67" s="9">
        <v>15.12</v>
      </c>
      <c r="F67" s="10">
        <v>21.84</v>
      </c>
      <c r="G67" s="7">
        <v>10.63</v>
      </c>
      <c r="H67" s="8">
        <v>5646.3689999999997</v>
      </c>
      <c r="I67" s="2">
        <v>1.5</v>
      </c>
      <c r="J67">
        <f t="shared" ref="J67:J121" si="12">I67/(100*12)</f>
        <v>1.25E-3</v>
      </c>
      <c r="K67" s="11">
        <f t="shared" si="2"/>
        <v>6.272710655894391E-2</v>
      </c>
      <c r="L67" s="11">
        <f t="shared" si="3"/>
        <v>-2.7683428748416856E-2</v>
      </c>
      <c r="M67" s="11">
        <f t="shared" si="4"/>
        <v>1.4323161531554121E-2</v>
      </c>
      <c r="N67" s="11">
        <f t="shared" si="5"/>
        <v>-5.6570351488394351E-2</v>
      </c>
      <c r="O67" s="11">
        <f t="shared" si="6"/>
        <v>-8.0042707673536495E-2</v>
      </c>
      <c r="P67" s="11">
        <f t="shared" si="7"/>
        <v>3.6402486769439406E-2</v>
      </c>
      <c r="Q67" s="11">
        <f t="shared" si="8"/>
        <v>-3.6748973564798356E-3</v>
      </c>
      <c r="R67" s="11">
        <f t="shared" si="9"/>
        <v>1.25E-3</v>
      </c>
    </row>
    <row r="68" spans="1:18">
      <c r="A68" s="6">
        <v>43496</v>
      </c>
      <c r="B68" s="7">
        <v>56.720001000000003</v>
      </c>
      <c r="C68" s="8">
        <v>3.11</v>
      </c>
      <c r="D68" s="2">
        <v>15.82</v>
      </c>
      <c r="E68" s="9">
        <v>15.33</v>
      </c>
      <c r="F68" s="10">
        <v>24.629999000000002</v>
      </c>
      <c r="G68" s="7">
        <v>11.66</v>
      </c>
      <c r="H68" s="8">
        <v>5864.6540000000005</v>
      </c>
      <c r="I68" s="2">
        <v>1.5</v>
      </c>
      <c r="J68">
        <f t="shared" si="12"/>
        <v>1.25E-3</v>
      </c>
      <c r="K68" s="11">
        <f t="shared" ref="K68:K121" si="13">LN(B68/B67)</f>
        <v>-1.7650069218504705E-2</v>
      </c>
      <c r="L68" s="11">
        <f t="shared" ref="L68:L121" si="14">LN(C68/C67)</f>
        <v>8.7303731910583465E-2</v>
      </c>
      <c r="M68" s="11">
        <f t="shared" ref="M68:M121" si="15">LN(D68/D67)</f>
        <v>2.2372297754532984E-2</v>
      </c>
      <c r="N68" s="11">
        <f t="shared" ref="N68:N121" si="16">LN(E68/E67)</f>
        <v>1.3793322132335769E-2</v>
      </c>
      <c r="O68" s="11">
        <f t="shared" ref="O68:O121" si="17">LN(F68/F67)</f>
        <v>0.12022202065484823</v>
      </c>
      <c r="P68" s="11">
        <f t="shared" ref="P68:P121" si="18">LN(G68/G67)</f>
        <v>9.2483988568489731E-2</v>
      </c>
      <c r="Q68" s="11">
        <f t="shared" ref="Q68:Q121" si="19">LN(H68/H67)</f>
        <v>3.7930802632889275E-2</v>
      </c>
      <c r="R68" s="11">
        <f t="shared" ref="R68:R121" si="20">J68</f>
        <v>1.25E-3</v>
      </c>
    </row>
    <row r="69" spans="1:18">
      <c r="A69" s="6">
        <v>43524</v>
      </c>
      <c r="B69" s="7">
        <v>64.779999000000004</v>
      </c>
      <c r="C69" s="8">
        <v>3.13</v>
      </c>
      <c r="D69" s="2">
        <v>15.05</v>
      </c>
      <c r="E69" s="9">
        <v>17.639999</v>
      </c>
      <c r="F69" s="10">
        <v>24.620000999999998</v>
      </c>
      <c r="G69" s="7">
        <v>12.8</v>
      </c>
      <c r="H69" s="8">
        <v>6168.9920000000002</v>
      </c>
      <c r="I69" s="2">
        <v>1.5</v>
      </c>
      <c r="J69">
        <f t="shared" si="12"/>
        <v>1.25E-3</v>
      </c>
      <c r="K69" s="11">
        <f t="shared" si="13"/>
        <v>0.13286999845198252</v>
      </c>
      <c r="L69" s="11">
        <f t="shared" si="14"/>
        <v>6.4102783609190188E-3</v>
      </c>
      <c r="M69" s="11">
        <f t="shared" si="15"/>
        <v>-4.9896971144623041E-2</v>
      </c>
      <c r="N69" s="11">
        <f t="shared" si="16"/>
        <v>0.14035730100557836</v>
      </c>
      <c r="O69" s="11">
        <f t="shared" si="17"/>
        <v>-4.0601015786172385E-4</v>
      </c>
      <c r="P69" s="11">
        <f t="shared" si="18"/>
        <v>9.3280990003225192E-2</v>
      </c>
      <c r="Q69" s="11">
        <f t="shared" si="19"/>
        <v>5.0591967087220031E-2</v>
      </c>
      <c r="R69" s="11">
        <f t="shared" si="20"/>
        <v>1.25E-3</v>
      </c>
    </row>
    <row r="70" spans="1:18">
      <c r="A70" s="6">
        <v>43553</v>
      </c>
      <c r="B70" s="7">
        <v>64.349997999999999</v>
      </c>
      <c r="C70" s="8">
        <v>3.32</v>
      </c>
      <c r="D70" s="2">
        <v>15.8</v>
      </c>
      <c r="E70" s="9">
        <v>18.139999</v>
      </c>
      <c r="F70" s="10">
        <v>24.51</v>
      </c>
      <c r="G70" s="7">
        <v>13.35</v>
      </c>
      <c r="H70" s="8">
        <v>6180.7309999999998</v>
      </c>
      <c r="I70" s="2">
        <v>1.5</v>
      </c>
      <c r="J70">
        <f t="shared" si="12"/>
        <v>1.25E-3</v>
      </c>
      <c r="K70" s="11">
        <f t="shared" si="13"/>
        <v>-6.6599953442158678E-3</v>
      </c>
      <c r="L70" s="11">
        <f t="shared" si="14"/>
        <v>5.8931778376335335E-2</v>
      </c>
      <c r="M70" s="11">
        <f t="shared" si="15"/>
        <v>4.8631948838036378E-2</v>
      </c>
      <c r="N70" s="11">
        <f t="shared" si="16"/>
        <v>2.7950395670896185E-2</v>
      </c>
      <c r="O70" s="11">
        <f t="shared" si="17"/>
        <v>-4.4779638336694882E-3</v>
      </c>
      <c r="P70" s="11">
        <f t="shared" si="18"/>
        <v>4.2071213920687058E-2</v>
      </c>
      <c r="Q70" s="11">
        <f t="shared" si="19"/>
        <v>1.9010958441022113E-3</v>
      </c>
      <c r="R70" s="11">
        <f t="shared" si="20"/>
        <v>1.25E-3</v>
      </c>
    </row>
    <row r="71" spans="1:18">
      <c r="A71" s="6">
        <v>43585</v>
      </c>
      <c r="B71" s="7">
        <v>65.319999999999993</v>
      </c>
      <c r="C71" s="8">
        <v>3.38</v>
      </c>
      <c r="D71" s="2">
        <v>15.59</v>
      </c>
      <c r="E71" s="9">
        <v>19.280000999999999</v>
      </c>
      <c r="F71" s="10">
        <v>26.08</v>
      </c>
      <c r="G71" s="7">
        <v>13.16</v>
      </c>
      <c r="H71" s="8">
        <v>6325.4660000000003</v>
      </c>
      <c r="I71" s="2">
        <v>1.5</v>
      </c>
      <c r="J71">
        <f t="shared" si="12"/>
        <v>1.25E-3</v>
      </c>
      <c r="K71" s="11">
        <f t="shared" si="13"/>
        <v>1.4961365140160162E-2</v>
      </c>
      <c r="L71" s="11">
        <f t="shared" si="14"/>
        <v>1.7910926566530243E-2</v>
      </c>
      <c r="M71" s="11">
        <f t="shared" si="15"/>
        <v>-1.338025696323604E-2</v>
      </c>
      <c r="N71" s="11">
        <f t="shared" si="16"/>
        <v>6.0948951489420727E-2</v>
      </c>
      <c r="O71" s="11">
        <f t="shared" si="17"/>
        <v>6.208753951843092E-2</v>
      </c>
      <c r="P71" s="11">
        <f t="shared" si="18"/>
        <v>-1.4334458949087362E-2</v>
      </c>
      <c r="Q71" s="11">
        <f t="shared" si="19"/>
        <v>2.3147158524827786E-2</v>
      </c>
      <c r="R71" s="11">
        <f t="shared" si="20"/>
        <v>1.25E-3</v>
      </c>
    </row>
    <row r="72" spans="1:18">
      <c r="A72" s="6">
        <v>43616</v>
      </c>
      <c r="B72" s="7">
        <v>69.830001999999993</v>
      </c>
      <c r="C72" s="8">
        <v>3.65</v>
      </c>
      <c r="D72" s="2">
        <v>15.02</v>
      </c>
      <c r="E72" s="9">
        <v>18.34</v>
      </c>
      <c r="F72" s="10">
        <v>29.120000999999998</v>
      </c>
      <c r="G72" s="7">
        <v>13.4</v>
      </c>
      <c r="H72" s="8">
        <v>6396.8519999999999</v>
      </c>
      <c r="I72" s="2">
        <v>1.5</v>
      </c>
      <c r="J72">
        <f t="shared" si="12"/>
        <v>1.25E-3</v>
      </c>
      <c r="K72" s="11">
        <f t="shared" si="13"/>
        <v>6.6765477396664469E-2</v>
      </c>
      <c r="L72" s="11">
        <f t="shared" si="14"/>
        <v>7.6851458099472789E-2</v>
      </c>
      <c r="M72" s="11">
        <f t="shared" si="15"/>
        <v>-3.7247036733696434E-2</v>
      </c>
      <c r="N72" s="11">
        <f t="shared" si="16"/>
        <v>-4.9983874221299254E-2</v>
      </c>
      <c r="O72" s="11">
        <f t="shared" si="17"/>
        <v>0.1102565206106918</v>
      </c>
      <c r="P72" s="11">
        <f t="shared" si="18"/>
        <v>1.80727810596946E-2</v>
      </c>
      <c r="Q72" s="11">
        <f t="shared" si="19"/>
        <v>1.1222286566458468E-2</v>
      </c>
      <c r="R72" s="11">
        <f t="shared" si="20"/>
        <v>1.25E-3</v>
      </c>
    </row>
    <row r="73" spans="1:18">
      <c r="A73" s="6">
        <v>43644</v>
      </c>
      <c r="B73" s="7">
        <v>72.239998</v>
      </c>
      <c r="C73" s="8">
        <v>3.85</v>
      </c>
      <c r="D73" s="2">
        <v>14.98</v>
      </c>
      <c r="E73" s="9">
        <v>18.700001</v>
      </c>
      <c r="F73" s="10">
        <v>30.719999000000001</v>
      </c>
      <c r="G73" s="7">
        <v>15.03</v>
      </c>
      <c r="H73" s="8">
        <v>6618.7719999999999</v>
      </c>
      <c r="I73" s="2">
        <v>1.25</v>
      </c>
      <c r="J73">
        <f t="shared" si="12"/>
        <v>1.0416666666666667E-3</v>
      </c>
      <c r="K73" s="11">
        <f t="shared" si="13"/>
        <v>3.3930135924308068E-2</v>
      </c>
      <c r="L73" s="11">
        <f t="shared" si="14"/>
        <v>5.3345980705292714E-2</v>
      </c>
      <c r="M73" s="11">
        <f t="shared" si="15"/>
        <v>-2.6666682469152284E-3</v>
      </c>
      <c r="N73" s="11">
        <f t="shared" si="16"/>
        <v>1.9439110508156596E-2</v>
      </c>
      <c r="O73" s="11">
        <f t="shared" si="17"/>
        <v>5.3488618058243738E-2</v>
      </c>
      <c r="P73" s="11">
        <f t="shared" si="18"/>
        <v>0.11479349680801734</v>
      </c>
      <c r="Q73" s="11">
        <f t="shared" si="19"/>
        <v>3.4103859897082651E-2</v>
      </c>
      <c r="R73" s="11">
        <f t="shared" si="20"/>
        <v>1.0416666666666667E-3</v>
      </c>
    </row>
    <row r="74" spans="1:18">
      <c r="A74" s="6">
        <v>43677</v>
      </c>
      <c r="B74" s="7">
        <v>72.779999000000004</v>
      </c>
      <c r="C74" s="8">
        <v>3.97</v>
      </c>
      <c r="D74" s="2">
        <v>16.07</v>
      </c>
      <c r="E74" s="9">
        <v>19.889999</v>
      </c>
      <c r="F74" s="10">
        <v>30.65</v>
      </c>
      <c r="G74" s="7">
        <v>14.81</v>
      </c>
      <c r="H74" s="8">
        <v>6812.56</v>
      </c>
      <c r="I74" s="2">
        <v>1</v>
      </c>
      <c r="J74">
        <f t="shared" si="12"/>
        <v>8.3333333333333339E-4</v>
      </c>
      <c r="K74" s="11">
        <f t="shared" si="13"/>
        <v>7.4472970207384017E-3</v>
      </c>
      <c r="L74" s="11">
        <f t="shared" si="14"/>
        <v>3.0692946399406198E-2</v>
      </c>
      <c r="M74" s="11">
        <f t="shared" si="15"/>
        <v>7.023820166034779E-2</v>
      </c>
      <c r="N74" s="11">
        <f t="shared" si="16"/>
        <v>6.1693465252883391E-2</v>
      </c>
      <c r="O74" s="11">
        <f t="shared" si="17"/>
        <v>-2.2812133451672119E-3</v>
      </c>
      <c r="P74" s="11">
        <f t="shared" si="18"/>
        <v>-1.474557548517565E-2</v>
      </c>
      <c r="Q74" s="11">
        <f t="shared" si="19"/>
        <v>2.8858113037509521E-2</v>
      </c>
      <c r="R74" s="11">
        <f t="shared" si="20"/>
        <v>8.3333333333333339E-4</v>
      </c>
    </row>
    <row r="75" spans="1:18">
      <c r="A75" s="6">
        <v>43706</v>
      </c>
      <c r="B75" s="7">
        <v>65.639999000000003</v>
      </c>
      <c r="C75" s="8">
        <v>3.72</v>
      </c>
      <c r="D75" s="2">
        <v>13.22</v>
      </c>
      <c r="E75" s="9">
        <v>22.549999</v>
      </c>
      <c r="F75" s="10">
        <v>29.75</v>
      </c>
      <c r="G75" s="7">
        <v>14.52</v>
      </c>
      <c r="H75" s="8">
        <v>6604.2150000000001</v>
      </c>
      <c r="I75" s="2">
        <v>1</v>
      </c>
      <c r="J75">
        <f t="shared" si="12"/>
        <v>8.3333333333333339E-4</v>
      </c>
      <c r="K75" s="11">
        <f t="shared" si="13"/>
        <v>-0.10325592745669826</v>
      </c>
      <c r="L75" s="11">
        <f t="shared" si="14"/>
        <v>-6.5042426414043827E-2</v>
      </c>
      <c r="M75" s="11">
        <f t="shared" si="15"/>
        <v>-0.19522334532588101</v>
      </c>
      <c r="N75" s="11">
        <f t="shared" si="16"/>
        <v>0.12551797901342959</v>
      </c>
      <c r="O75" s="11">
        <f t="shared" si="17"/>
        <v>-2.9803530390581614E-2</v>
      </c>
      <c r="P75" s="11">
        <f t="shared" si="18"/>
        <v>-1.97756188830574E-2</v>
      </c>
      <c r="Q75" s="11">
        <f t="shared" si="19"/>
        <v>-3.1059885735431454E-2</v>
      </c>
      <c r="R75" s="11">
        <f t="shared" si="20"/>
        <v>8.3333333333333339E-4</v>
      </c>
    </row>
    <row r="76" spans="1:18">
      <c r="A76" s="6">
        <v>43738</v>
      </c>
      <c r="B76" s="7">
        <v>64.870002999999997</v>
      </c>
      <c r="C76" s="8">
        <v>3.51</v>
      </c>
      <c r="D76" s="2">
        <v>13.38</v>
      </c>
      <c r="E76" s="9">
        <v>24.860001</v>
      </c>
      <c r="F76" s="10">
        <v>30.6</v>
      </c>
      <c r="G76" s="7">
        <v>14.18</v>
      </c>
      <c r="H76" s="8">
        <v>6688.348</v>
      </c>
      <c r="I76" s="2">
        <v>1</v>
      </c>
      <c r="J76">
        <f t="shared" si="12"/>
        <v>8.3333333333333339E-4</v>
      </c>
      <c r="K76" s="11">
        <f t="shared" si="13"/>
        <v>-1.1799937515975261E-2</v>
      </c>
      <c r="L76" s="11">
        <f t="shared" si="14"/>
        <v>-5.8107630807280812E-2</v>
      </c>
      <c r="M76" s="11">
        <f t="shared" si="15"/>
        <v>1.2030220276542282E-2</v>
      </c>
      <c r="N76" s="11">
        <f t="shared" si="16"/>
        <v>9.7525104705037294E-2</v>
      </c>
      <c r="O76" s="11">
        <f t="shared" si="17"/>
        <v>2.8170876966696439E-2</v>
      </c>
      <c r="P76" s="11">
        <f t="shared" si="18"/>
        <v>-2.3694488292668549E-2</v>
      </c>
      <c r="Q76" s="11">
        <f t="shared" si="19"/>
        <v>1.265882636693209E-2</v>
      </c>
      <c r="R76" s="11">
        <f t="shared" si="20"/>
        <v>8.3333333333333339E-4</v>
      </c>
    </row>
    <row r="77" spans="1:18">
      <c r="A77" s="6">
        <v>43769</v>
      </c>
      <c r="B77" s="7">
        <v>68.489998</v>
      </c>
      <c r="C77" s="8">
        <v>3.49</v>
      </c>
      <c r="D77" s="2">
        <v>14.3</v>
      </c>
      <c r="E77" s="9">
        <v>24.879999000000002</v>
      </c>
      <c r="F77" s="10">
        <v>31.620000999999998</v>
      </c>
      <c r="G77" s="7">
        <v>14.39</v>
      </c>
      <c r="H77" s="8">
        <v>6663.3739999999998</v>
      </c>
      <c r="I77" s="2">
        <v>0.75</v>
      </c>
      <c r="J77">
        <f t="shared" si="12"/>
        <v>6.2500000000000001E-4</v>
      </c>
      <c r="K77" s="11">
        <f t="shared" si="13"/>
        <v>5.4302406537168502E-2</v>
      </c>
      <c r="L77" s="11">
        <f t="shared" si="14"/>
        <v>-5.714301263438552E-3</v>
      </c>
      <c r="M77" s="11">
        <f t="shared" si="15"/>
        <v>6.6498482565779254E-2</v>
      </c>
      <c r="N77" s="11">
        <f t="shared" si="16"/>
        <v>8.0410137022623139E-4</v>
      </c>
      <c r="O77" s="11">
        <f t="shared" si="17"/>
        <v>3.2789854448543827E-2</v>
      </c>
      <c r="P77" s="11">
        <f t="shared" si="18"/>
        <v>1.4700999795295095E-2</v>
      </c>
      <c r="Q77" s="11">
        <f t="shared" si="19"/>
        <v>-3.7409450444270396E-3</v>
      </c>
      <c r="R77" s="11">
        <f t="shared" si="20"/>
        <v>6.2500000000000001E-4</v>
      </c>
    </row>
    <row r="78" spans="1:18">
      <c r="A78" s="6">
        <v>43798</v>
      </c>
      <c r="B78" s="7">
        <v>72.980002999999996</v>
      </c>
      <c r="C78" s="8">
        <v>3.86</v>
      </c>
      <c r="D78" s="2">
        <v>15.53</v>
      </c>
      <c r="E78" s="9">
        <v>28.959999</v>
      </c>
      <c r="F78" s="10">
        <v>33.919998</v>
      </c>
      <c r="G78" s="7">
        <v>14.82</v>
      </c>
      <c r="H78" s="8">
        <v>6845.9960000000001</v>
      </c>
      <c r="I78" s="2">
        <v>0.75</v>
      </c>
      <c r="J78">
        <f t="shared" si="12"/>
        <v>6.2500000000000001E-4</v>
      </c>
      <c r="K78" s="11">
        <f t="shared" si="13"/>
        <v>6.3497752106983218E-2</v>
      </c>
      <c r="L78" s="11">
        <f t="shared" si="14"/>
        <v>0.10076544726240351</v>
      </c>
      <c r="M78" s="11">
        <f t="shared" si="15"/>
        <v>8.2514099894734017E-2</v>
      </c>
      <c r="N78" s="11">
        <f t="shared" si="16"/>
        <v>0.15185130530907637</v>
      </c>
      <c r="O78" s="11">
        <f t="shared" si="17"/>
        <v>7.0214888554557472E-2</v>
      </c>
      <c r="P78" s="11">
        <f t="shared" si="18"/>
        <v>2.9444098968664307E-2</v>
      </c>
      <c r="Q78" s="11">
        <f t="shared" si="19"/>
        <v>2.7037992947928895E-2</v>
      </c>
      <c r="R78" s="11">
        <f t="shared" si="20"/>
        <v>6.2500000000000001E-4</v>
      </c>
    </row>
    <row r="79" spans="1:18">
      <c r="A79" s="6">
        <v>43830</v>
      </c>
      <c r="B79" s="7">
        <v>72.529999000000004</v>
      </c>
      <c r="C79" s="8">
        <v>3.54</v>
      </c>
      <c r="D79" s="2">
        <v>16.5</v>
      </c>
      <c r="E79" s="9">
        <v>27.870000999999998</v>
      </c>
      <c r="F79" s="10">
        <v>33.669998</v>
      </c>
      <c r="G79" s="7">
        <v>13.37</v>
      </c>
      <c r="H79" s="8">
        <v>6684.0749999999998</v>
      </c>
      <c r="I79" s="2">
        <v>0.75</v>
      </c>
      <c r="J79">
        <f t="shared" si="12"/>
        <v>6.2500000000000001E-4</v>
      </c>
      <c r="K79" s="11">
        <f t="shared" si="13"/>
        <v>-6.1852165275306445E-3</v>
      </c>
      <c r="L79" s="11">
        <f t="shared" si="14"/>
        <v>-8.6540456331056365E-2</v>
      </c>
      <c r="M79" s="11">
        <f t="shared" si="15"/>
        <v>6.0586743745939198E-2</v>
      </c>
      <c r="N79" s="11">
        <f t="shared" si="16"/>
        <v>-3.8364655612396582E-2</v>
      </c>
      <c r="O79" s="11">
        <f t="shared" si="17"/>
        <v>-7.3975781885144438E-3</v>
      </c>
      <c r="P79" s="11">
        <f t="shared" si="18"/>
        <v>-0.10296422875408912</v>
      </c>
      <c r="Q79" s="11">
        <f t="shared" si="19"/>
        <v>-2.3936124328983011E-2</v>
      </c>
      <c r="R79" s="11">
        <f t="shared" si="20"/>
        <v>6.2500000000000001E-4</v>
      </c>
    </row>
    <row r="80" spans="1:18">
      <c r="A80" s="6">
        <v>43861</v>
      </c>
      <c r="B80" s="7">
        <v>79.199996999999996</v>
      </c>
      <c r="C80" s="8">
        <v>3.84</v>
      </c>
      <c r="D80" s="2">
        <v>17.059999000000001</v>
      </c>
      <c r="E80" s="9">
        <v>31.799999</v>
      </c>
      <c r="F80" s="10">
        <v>36.200001</v>
      </c>
      <c r="G80" s="7">
        <v>14.89</v>
      </c>
      <c r="H80" s="8">
        <v>7017.2219999999998</v>
      </c>
      <c r="I80" s="2">
        <v>0.75</v>
      </c>
      <c r="J80">
        <f t="shared" si="12"/>
        <v>6.2500000000000001E-4</v>
      </c>
      <c r="K80" s="11">
        <f t="shared" si="13"/>
        <v>8.7976005353668896E-2</v>
      </c>
      <c r="L80" s="11">
        <f t="shared" si="14"/>
        <v>8.1345639453952401E-2</v>
      </c>
      <c r="M80" s="11">
        <f t="shared" si="15"/>
        <v>3.3376102540349277E-2</v>
      </c>
      <c r="N80" s="11">
        <f t="shared" si="16"/>
        <v>0.13191538096485814</v>
      </c>
      <c r="O80" s="11">
        <f t="shared" si="17"/>
        <v>7.2451972683112528E-2</v>
      </c>
      <c r="P80" s="11">
        <f t="shared" si="18"/>
        <v>0.10767645558206586</v>
      </c>
      <c r="Q80" s="11">
        <f t="shared" si="19"/>
        <v>4.863958172555348E-2</v>
      </c>
      <c r="R80" s="11">
        <f t="shared" si="20"/>
        <v>6.2500000000000001E-4</v>
      </c>
    </row>
    <row r="81" spans="1:18">
      <c r="A81" s="6">
        <v>43889</v>
      </c>
      <c r="B81" s="7">
        <v>68.010002</v>
      </c>
      <c r="C81" s="8">
        <v>3.43</v>
      </c>
      <c r="D81" s="2">
        <v>16.549999</v>
      </c>
      <c r="E81" s="9">
        <v>28.23</v>
      </c>
      <c r="F81" s="10">
        <v>33.110000999999997</v>
      </c>
      <c r="G81" s="7">
        <v>14.98</v>
      </c>
      <c r="H81" s="8">
        <v>6441.21</v>
      </c>
      <c r="I81" s="2">
        <v>0.75</v>
      </c>
      <c r="J81">
        <f t="shared" si="12"/>
        <v>6.2500000000000001E-4</v>
      </c>
      <c r="K81" s="11">
        <f t="shared" si="13"/>
        <v>-0.15232147834660453</v>
      </c>
      <c r="L81" s="11">
        <f t="shared" si="14"/>
        <v>-0.11291210542178685</v>
      </c>
      <c r="M81" s="11">
        <f t="shared" si="15"/>
        <v>-3.0350442046774929E-2</v>
      </c>
      <c r="N81" s="11">
        <f t="shared" si="16"/>
        <v>-0.11908101607419184</v>
      </c>
      <c r="O81" s="11">
        <f t="shared" si="17"/>
        <v>-8.9223764694524255E-2</v>
      </c>
      <c r="P81" s="11">
        <f t="shared" si="18"/>
        <v>6.0261313931558747E-3</v>
      </c>
      <c r="Q81" s="11">
        <f t="shared" si="19"/>
        <v>-8.5651002555357444E-2</v>
      </c>
      <c r="R81" s="11">
        <f t="shared" si="20"/>
        <v>6.2500000000000001E-4</v>
      </c>
    </row>
    <row r="82" spans="1:18">
      <c r="A82" s="6">
        <v>43921</v>
      </c>
      <c r="B82" s="7">
        <v>57.279998999999997</v>
      </c>
      <c r="C82" s="8">
        <v>3.07</v>
      </c>
      <c r="D82" s="2">
        <v>13.97</v>
      </c>
      <c r="E82" s="9">
        <v>18.52</v>
      </c>
      <c r="F82" s="10">
        <v>21.35</v>
      </c>
      <c r="G82" s="7">
        <v>12.1</v>
      </c>
      <c r="H82" s="8">
        <v>5076.8270000000002</v>
      </c>
      <c r="I82" s="2">
        <v>0.5</v>
      </c>
      <c r="J82">
        <f t="shared" si="12"/>
        <v>4.1666666666666669E-4</v>
      </c>
      <c r="K82" s="11">
        <f t="shared" si="13"/>
        <v>-0.17170327740069755</v>
      </c>
      <c r="L82" s="11">
        <f t="shared" si="14"/>
        <v>-0.11088269957874287</v>
      </c>
      <c r="M82" s="11">
        <f t="shared" si="15"/>
        <v>-0.1694738681312388</v>
      </c>
      <c r="N82" s="11">
        <f t="shared" si="16"/>
        <v>-0.42153401304736471</v>
      </c>
      <c r="O82" s="11">
        <f t="shared" si="17"/>
        <v>-0.43878364208687659</v>
      </c>
      <c r="P82" s="11">
        <f t="shared" si="18"/>
        <v>-0.21351052548637811</v>
      </c>
      <c r="Q82" s="11">
        <f t="shared" si="19"/>
        <v>-0.23802995052284412</v>
      </c>
      <c r="R82" s="11">
        <f t="shared" si="20"/>
        <v>4.1666666666666669E-4</v>
      </c>
    </row>
    <row r="83" spans="1:18">
      <c r="A83" s="6">
        <v>43951</v>
      </c>
      <c r="B83" s="7">
        <v>62.610000999999997</v>
      </c>
      <c r="C83" s="8">
        <v>3.05</v>
      </c>
      <c r="D83" s="2">
        <v>16.780000999999999</v>
      </c>
      <c r="E83" s="9">
        <v>22.42</v>
      </c>
      <c r="F83" s="10">
        <v>25.49</v>
      </c>
      <c r="G83" s="7">
        <v>13.15</v>
      </c>
      <c r="H83" s="8">
        <v>5522.3530000000001</v>
      </c>
      <c r="I83" s="2">
        <v>0.25</v>
      </c>
      <c r="J83">
        <f t="shared" si="12"/>
        <v>2.0833333333333335E-4</v>
      </c>
      <c r="K83" s="11">
        <f t="shared" si="13"/>
        <v>8.8973520534819023E-2</v>
      </c>
      <c r="L83" s="11">
        <f t="shared" si="14"/>
        <v>-6.5359709797855334E-3</v>
      </c>
      <c r="M83" s="11">
        <f t="shared" si="15"/>
        <v>0.18327558736494343</v>
      </c>
      <c r="N83" s="11">
        <f t="shared" si="16"/>
        <v>0.19110218842598059</v>
      </c>
      <c r="O83" s="11">
        <f t="shared" si="17"/>
        <v>0.17723447871339043</v>
      </c>
      <c r="P83" s="11">
        <f t="shared" si="18"/>
        <v>8.3216306021078199E-2</v>
      </c>
      <c r="Q83" s="11">
        <f t="shared" si="19"/>
        <v>8.411757743510373E-2</v>
      </c>
      <c r="R83" s="11">
        <f t="shared" si="20"/>
        <v>2.0833333333333335E-4</v>
      </c>
    </row>
    <row r="84" spans="1:18">
      <c r="A84" s="6">
        <v>43980</v>
      </c>
      <c r="B84" s="7">
        <v>70.050003000000004</v>
      </c>
      <c r="C84" s="8">
        <v>3.24</v>
      </c>
      <c r="D84" s="2">
        <v>18.809999000000001</v>
      </c>
      <c r="E84" s="9">
        <v>25.950001</v>
      </c>
      <c r="F84" s="10">
        <v>25.719999000000001</v>
      </c>
      <c r="G84" s="7">
        <v>15.37</v>
      </c>
      <c r="H84" s="8">
        <v>5755.69</v>
      </c>
      <c r="I84" s="2">
        <v>0.25</v>
      </c>
      <c r="J84">
        <f t="shared" si="12"/>
        <v>2.0833333333333335E-4</v>
      </c>
      <c r="K84" s="11">
        <f t="shared" si="13"/>
        <v>0.11228428988045923</v>
      </c>
      <c r="L84" s="11">
        <f t="shared" si="14"/>
        <v>6.0431739184917871E-2</v>
      </c>
      <c r="M84" s="11">
        <f t="shared" si="15"/>
        <v>0.11420082951591264</v>
      </c>
      <c r="N84" s="11">
        <f t="shared" si="16"/>
        <v>0.14621823050352845</v>
      </c>
      <c r="O84" s="11">
        <f t="shared" si="17"/>
        <v>8.9826421011451104E-3</v>
      </c>
      <c r="P84" s="11">
        <f t="shared" si="18"/>
        <v>0.15599579892673091</v>
      </c>
      <c r="Q84" s="11">
        <f t="shared" si="19"/>
        <v>4.1384893151255382E-2</v>
      </c>
      <c r="R84" s="11">
        <f t="shared" si="20"/>
        <v>2.0833333333333335E-4</v>
      </c>
    </row>
    <row r="85" spans="1:18">
      <c r="A85" s="6">
        <v>44012</v>
      </c>
      <c r="B85" s="7">
        <v>66.519997000000004</v>
      </c>
      <c r="C85" s="8">
        <v>3.13</v>
      </c>
      <c r="D85" s="2">
        <v>21.17</v>
      </c>
      <c r="E85" s="9">
        <v>27.52</v>
      </c>
      <c r="F85" s="10">
        <v>25.5</v>
      </c>
      <c r="G85" s="7">
        <v>14.85</v>
      </c>
      <c r="H85" s="8">
        <v>5897.8819999999996</v>
      </c>
      <c r="I85" s="2">
        <v>0.25</v>
      </c>
      <c r="J85">
        <f t="shared" si="12"/>
        <v>2.0833333333333335E-4</v>
      </c>
      <c r="K85" s="11">
        <f t="shared" si="13"/>
        <v>-5.1706706384059935E-2</v>
      </c>
      <c r="L85" s="11">
        <f t="shared" si="14"/>
        <v>-3.4540325252176325E-2</v>
      </c>
      <c r="M85" s="11">
        <f t="shared" si="15"/>
        <v>0.11819649499704732</v>
      </c>
      <c r="N85" s="11">
        <f t="shared" si="16"/>
        <v>5.8741364917600465E-2</v>
      </c>
      <c r="O85" s="11">
        <f t="shared" si="17"/>
        <v>-8.5904083247886048E-3</v>
      </c>
      <c r="P85" s="11">
        <f t="shared" si="18"/>
        <v>-3.4417692301795838E-2</v>
      </c>
      <c r="Q85" s="11">
        <f t="shared" si="19"/>
        <v>2.4404372681228019E-2</v>
      </c>
      <c r="R85" s="11">
        <f t="shared" si="20"/>
        <v>2.0833333333333335E-4</v>
      </c>
    </row>
    <row r="86" spans="1:18">
      <c r="A86" s="6">
        <v>44043</v>
      </c>
      <c r="B86" s="7">
        <v>61.98</v>
      </c>
      <c r="C86" s="8">
        <v>3.35</v>
      </c>
      <c r="D86" s="2">
        <v>25.74</v>
      </c>
      <c r="E86" s="9">
        <v>28.969999000000001</v>
      </c>
      <c r="F86" s="10">
        <v>26.18</v>
      </c>
      <c r="G86" s="7">
        <v>16.93</v>
      </c>
      <c r="H86" s="8">
        <v>5927.7809999999999</v>
      </c>
      <c r="I86" s="2">
        <v>0.25</v>
      </c>
      <c r="J86">
        <f t="shared" si="12"/>
        <v>2.0833333333333335E-4</v>
      </c>
      <c r="K86" s="11">
        <f t="shared" si="13"/>
        <v>-7.0690856865905538E-2</v>
      </c>
      <c r="L86" s="11">
        <f t="shared" si="14"/>
        <v>6.7927341284913234E-2</v>
      </c>
      <c r="M86" s="11">
        <f t="shared" si="15"/>
        <v>0.19546111702120667</v>
      </c>
      <c r="N86" s="11">
        <f t="shared" si="16"/>
        <v>5.1347764197648207E-2</v>
      </c>
      <c r="O86" s="11">
        <f t="shared" si="17"/>
        <v>2.6317308317373358E-2</v>
      </c>
      <c r="P86" s="11">
        <f t="shared" si="18"/>
        <v>0.13108733089633526</v>
      </c>
      <c r="Q86" s="11">
        <f t="shared" si="19"/>
        <v>5.0566405805403314E-3</v>
      </c>
      <c r="R86" s="11">
        <f t="shared" si="20"/>
        <v>2.0833333333333335E-4</v>
      </c>
    </row>
    <row r="87" spans="1:18">
      <c r="A87" s="6">
        <v>44074</v>
      </c>
      <c r="B87" s="7">
        <v>65.059997999999993</v>
      </c>
      <c r="C87" s="8">
        <v>2.89</v>
      </c>
      <c r="D87" s="2">
        <v>29.18</v>
      </c>
      <c r="E87" s="9">
        <v>30.83</v>
      </c>
      <c r="F87" s="10">
        <v>28.370000999999998</v>
      </c>
      <c r="G87" s="7">
        <v>18.309999000000001</v>
      </c>
      <c r="H87" s="8">
        <v>6060.4620000000004</v>
      </c>
      <c r="I87" s="2">
        <v>0.25</v>
      </c>
      <c r="J87">
        <f t="shared" si="12"/>
        <v>2.0833333333333335E-4</v>
      </c>
      <c r="K87" s="11">
        <f t="shared" si="13"/>
        <v>4.8498137944748193E-2</v>
      </c>
      <c r="L87" s="11">
        <f t="shared" si="14"/>
        <v>-0.14770384371263423</v>
      </c>
      <c r="M87" s="11">
        <f t="shared" si="15"/>
        <v>0.12543734092665898</v>
      </c>
      <c r="N87" s="11">
        <f t="shared" si="16"/>
        <v>6.2227464635267848E-2</v>
      </c>
      <c r="O87" s="11">
        <f t="shared" si="17"/>
        <v>8.0336523587507438E-2</v>
      </c>
      <c r="P87" s="11">
        <f t="shared" si="18"/>
        <v>7.836010792640942E-2</v>
      </c>
      <c r="Q87" s="11">
        <f t="shared" si="19"/>
        <v>2.2136090807519049E-2</v>
      </c>
      <c r="R87" s="11">
        <f t="shared" si="20"/>
        <v>2.0833333333333335E-4</v>
      </c>
    </row>
    <row r="88" spans="1:18">
      <c r="A88" s="6">
        <v>44104</v>
      </c>
      <c r="B88" s="7">
        <v>66.080001999999993</v>
      </c>
      <c r="C88" s="8">
        <v>2.78</v>
      </c>
      <c r="D88" s="2">
        <v>24.91</v>
      </c>
      <c r="E88" s="9">
        <v>33.139999000000003</v>
      </c>
      <c r="F88" s="10">
        <v>29.969999000000001</v>
      </c>
      <c r="G88" s="7">
        <v>17.940000999999999</v>
      </c>
      <c r="H88" s="8">
        <v>5815.9409999999998</v>
      </c>
      <c r="I88" s="2">
        <v>0.25</v>
      </c>
      <c r="J88">
        <f t="shared" si="12"/>
        <v>2.0833333333333335E-4</v>
      </c>
      <c r="K88" s="11">
        <f t="shared" si="13"/>
        <v>1.5556269174715658E-2</v>
      </c>
      <c r="L88" s="11">
        <f t="shared" si="14"/>
        <v>-3.880557442179524E-2</v>
      </c>
      <c r="M88" s="11">
        <f t="shared" si="15"/>
        <v>-0.15821421382055048</v>
      </c>
      <c r="N88" s="11">
        <f t="shared" si="16"/>
        <v>7.2252739925342493E-2</v>
      </c>
      <c r="O88" s="11">
        <f t="shared" si="17"/>
        <v>5.4864563892610095E-2</v>
      </c>
      <c r="P88" s="11">
        <f t="shared" si="18"/>
        <v>-2.0414391699444933E-2</v>
      </c>
      <c r="Q88" s="11">
        <f t="shared" si="19"/>
        <v>-4.1183439048443439E-2</v>
      </c>
      <c r="R88" s="11">
        <f t="shared" si="20"/>
        <v>2.0833333333333335E-4</v>
      </c>
    </row>
    <row r="89" spans="1:18">
      <c r="A89" s="6">
        <v>44134</v>
      </c>
      <c r="B89" s="7">
        <v>62.349997999999999</v>
      </c>
      <c r="C89" s="8">
        <v>2.68</v>
      </c>
      <c r="D89" s="2">
        <v>24.959999</v>
      </c>
      <c r="E89" s="9">
        <v>34.580002</v>
      </c>
      <c r="F89" s="10">
        <v>28.629999000000002</v>
      </c>
      <c r="G89" s="7">
        <v>18.399999999999999</v>
      </c>
      <c r="H89" s="8">
        <v>5927.58</v>
      </c>
      <c r="I89" s="2">
        <v>0.25</v>
      </c>
      <c r="J89">
        <f t="shared" si="12"/>
        <v>2.0833333333333335E-4</v>
      </c>
      <c r="K89" s="11">
        <f t="shared" si="13"/>
        <v>-5.8102519430005745E-2</v>
      </c>
      <c r="L89" s="11">
        <f t="shared" si="14"/>
        <v>-3.6634133179780273E-2</v>
      </c>
      <c r="M89" s="11">
        <f t="shared" si="15"/>
        <v>2.0051741630344793E-3</v>
      </c>
      <c r="N89" s="11">
        <f t="shared" si="16"/>
        <v>4.2534556268641215E-2</v>
      </c>
      <c r="O89" s="11">
        <f t="shared" si="17"/>
        <v>-4.574176378024495E-2</v>
      </c>
      <c r="P89" s="11">
        <f t="shared" si="18"/>
        <v>2.5317752242931337E-2</v>
      </c>
      <c r="Q89" s="11">
        <f t="shared" si="19"/>
        <v>1.9013439530760162E-2</v>
      </c>
      <c r="R89" s="11">
        <f t="shared" si="20"/>
        <v>2.0833333333333335E-4</v>
      </c>
    </row>
    <row r="90" spans="1:18">
      <c r="A90" s="6">
        <v>44165</v>
      </c>
      <c r="B90" s="7">
        <v>63.049999</v>
      </c>
      <c r="C90" s="8">
        <v>3.07</v>
      </c>
      <c r="D90" s="2">
        <v>32.330002</v>
      </c>
      <c r="E90" s="9">
        <v>39.450001</v>
      </c>
      <c r="F90" s="10">
        <v>32.060001</v>
      </c>
      <c r="G90" s="7">
        <v>18.68</v>
      </c>
      <c r="H90" s="8">
        <v>6517.8069999999998</v>
      </c>
      <c r="I90" s="2">
        <v>0.1</v>
      </c>
      <c r="J90">
        <f t="shared" si="12"/>
        <v>8.3333333333333344E-5</v>
      </c>
      <c r="K90" s="11">
        <f t="shared" si="13"/>
        <v>1.1164406501439968E-2</v>
      </c>
      <c r="L90" s="11">
        <f t="shared" si="14"/>
        <v>0.1358607670763404</v>
      </c>
      <c r="M90" s="11">
        <f t="shared" si="15"/>
        <v>0.25872115016226388</v>
      </c>
      <c r="N90" s="11">
        <f t="shared" si="16"/>
        <v>0.13175853454838274</v>
      </c>
      <c r="O90" s="11">
        <f t="shared" si="17"/>
        <v>0.11315409419129588</v>
      </c>
      <c r="P90" s="11">
        <f t="shared" si="18"/>
        <v>1.510276818575665E-2</v>
      </c>
      <c r="Q90" s="11">
        <f t="shared" si="19"/>
        <v>9.4921934385702511E-2</v>
      </c>
      <c r="R90" s="11">
        <f t="shared" si="20"/>
        <v>8.3333333333333344E-5</v>
      </c>
    </row>
    <row r="91" spans="1:18">
      <c r="A91" s="6">
        <v>44196</v>
      </c>
      <c r="B91" s="7">
        <v>62.18</v>
      </c>
      <c r="C91" s="8">
        <v>2.98</v>
      </c>
      <c r="D91" s="2">
        <v>37.450001</v>
      </c>
      <c r="E91" s="9">
        <v>38.220001000000003</v>
      </c>
      <c r="F91" s="10">
        <v>31</v>
      </c>
      <c r="G91" s="7">
        <v>18.91</v>
      </c>
      <c r="H91" s="8">
        <v>6587.0959999999995</v>
      </c>
      <c r="I91" s="2">
        <v>0.1</v>
      </c>
      <c r="J91">
        <f t="shared" si="12"/>
        <v>8.3333333333333344E-5</v>
      </c>
      <c r="K91" s="11">
        <f t="shared" si="13"/>
        <v>-1.389464191989247E-2</v>
      </c>
      <c r="L91" s="11">
        <f t="shared" si="14"/>
        <v>-2.9754261081792601E-2</v>
      </c>
      <c r="M91" s="11">
        <f t="shared" si="15"/>
        <v>0.14701108306611033</v>
      </c>
      <c r="N91" s="11">
        <f t="shared" si="16"/>
        <v>-3.1675107663986811E-2</v>
      </c>
      <c r="O91" s="11">
        <f t="shared" si="17"/>
        <v>-3.3621973887776033E-2</v>
      </c>
      <c r="P91" s="11">
        <f t="shared" si="18"/>
        <v>1.2237449869669546E-2</v>
      </c>
      <c r="Q91" s="11">
        <f t="shared" si="19"/>
        <v>1.0574614046515569E-2</v>
      </c>
      <c r="R91" s="11">
        <f t="shared" si="20"/>
        <v>8.3333333333333344E-5</v>
      </c>
    </row>
    <row r="92" spans="1:18">
      <c r="A92" s="6">
        <v>44225</v>
      </c>
      <c r="B92" s="7">
        <v>62.970001000000003</v>
      </c>
      <c r="C92" s="8">
        <v>3.12</v>
      </c>
      <c r="D92" s="2">
        <v>34.349997999999999</v>
      </c>
      <c r="E92" s="9">
        <v>36.790000999999997</v>
      </c>
      <c r="F92" s="10">
        <v>31.059999000000001</v>
      </c>
      <c r="G92" s="7">
        <v>17.68</v>
      </c>
      <c r="H92" s="8">
        <v>6607.357</v>
      </c>
      <c r="I92" s="2">
        <v>0.1</v>
      </c>
      <c r="J92">
        <f t="shared" si="12"/>
        <v>8.3333333333333344E-5</v>
      </c>
      <c r="K92" s="11">
        <f t="shared" si="13"/>
        <v>1.2625033750621649E-2</v>
      </c>
      <c r="L92" s="11">
        <f t="shared" si="14"/>
        <v>4.5909701304077948E-2</v>
      </c>
      <c r="M92" s="11">
        <f t="shared" si="15"/>
        <v>-8.64047762213042E-2</v>
      </c>
      <c r="N92" s="11">
        <f t="shared" si="16"/>
        <v>-3.8132868678456777E-2</v>
      </c>
      <c r="O92" s="11">
        <f t="shared" si="17"/>
        <v>1.9335810396441757E-3</v>
      </c>
      <c r="P92" s="11">
        <f t="shared" si="18"/>
        <v>-6.7256825460868752E-2</v>
      </c>
      <c r="Q92" s="11">
        <f t="shared" si="19"/>
        <v>3.071141475132396E-3</v>
      </c>
      <c r="R92" s="11">
        <f t="shared" si="20"/>
        <v>8.3333333333333344E-5</v>
      </c>
    </row>
    <row r="93" spans="1:18">
      <c r="A93" s="6">
        <v>44253</v>
      </c>
      <c r="B93" s="7">
        <v>66</v>
      </c>
      <c r="C93" s="8">
        <v>3.08</v>
      </c>
      <c r="D93" s="2">
        <v>37.919998</v>
      </c>
      <c r="E93" s="9">
        <v>36.509998000000003</v>
      </c>
      <c r="F93" s="10">
        <v>30.360001</v>
      </c>
      <c r="G93" s="7">
        <v>16.559999000000001</v>
      </c>
      <c r="H93" s="8">
        <v>6673.268</v>
      </c>
      <c r="I93" s="2">
        <v>0.1</v>
      </c>
      <c r="J93">
        <f t="shared" si="12"/>
        <v>8.3333333333333344E-5</v>
      </c>
      <c r="K93" s="11">
        <f t="shared" si="13"/>
        <v>4.6996303645196233E-2</v>
      </c>
      <c r="L93" s="11">
        <f t="shared" si="14"/>
        <v>-1.2903404835907954E-2</v>
      </c>
      <c r="M93" s="11">
        <f t="shared" si="15"/>
        <v>9.8876664200009998E-2</v>
      </c>
      <c r="N93" s="11">
        <f t="shared" si="16"/>
        <v>-7.639955409950154E-3</v>
      </c>
      <c r="O93" s="11">
        <f t="shared" si="17"/>
        <v>-2.2794800059285289E-2</v>
      </c>
      <c r="P93" s="11">
        <f t="shared" si="18"/>
        <v>-6.5443968638858943E-2</v>
      </c>
      <c r="Q93" s="11">
        <f t="shared" si="19"/>
        <v>9.9259697725374938E-3</v>
      </c>
      <c r="R93" s="11">
        <f t="shared" si="20"/>
        <v>8.3333333333333344E-5</v>
      </c>
    </row>
    <row r="94" spans="1:18">
      <c r="A94" s="6">
        <v>44286</v>
      </c>
      <c r="B94" s="7">
        <v>67</v>
      </c>
      <c r="C94" s="8">
        <v>3.4</v>
      </c>
      <c r="D94" s="2">
        <v>38.020000000000003</v>
      </c>
      <c r="E94" s="9">
        <v>39.840000000000003</v>
      </c>
      <c r="F94" s="10">
        <v>34.349997999999999</v>
      </c>
      <c r="G94" s="7">
        <v>18.120000999999998</v>
      </c>
      <c r="H94" s="8">
        <v>6790.6660000000002</v>
      </c>
      <c r="I94" s="2">
        <v>0.1</v>
      </c>
      <c r="J94">
        <f t="shared" si="12"/>
        <v>8.3333333333333344E-5</v>
      </c>
      <c r="K94" s="11">
        <f t="shared" si="13"/>
        <v>1.5037877364540502E-2</v>
      </c>
      <c r="L94" s="11">
        <f t="shared" si="14"/>
        <v>9.8845834636632643E-2</v>
      </c>
      <c r="M94" s="11">
        <f t="shared" si="15"/>
        <v>2.6337124160795357E-3</v>
      </c>
      <c r="N94" s="11">
        <f t="shared" si="16"/>
        <v>8.7285291828366016E-2</v>
      </c>
      <c r="O94" s="11">
        <f t="shared" si="17"/>
        <v>0.12347597497868847</v>
      </c>
      <c r="P94" s="11">
        <f t="shared" si="18"/>
        <v>9.0026267231831242E-2</v>
      </c>
      <c r="Q94" s="11">
        <f t="shared" si="19"/>
        <v>1.7439327219029188E-2</v>
      </c>
      <c r="R94" s="11">
        <f t="shared" si="20"/>
        <v>8.3333333333333344E-5</v>
      </c>
    </row>
    <row r="95" spans="1:18">
      <c r="A95" s="6">
        <v>44316</v>
      </c>
      <c r="B95" s="7">
        <v>67.319999999999993</v>
      </c>
      <c r="C95" s="8">
        <v>3.39</v>
      </c>
      <c r="D95" s="2">
        <v>47.75</v>
      </c>
      <c r="E95" s="9">
        <v>42.900002000000001</v>
      </c>
      <c r="F95" s="10">
        <v>37.169998</v>
      </c>
      <c r="G95" s="7">
        <v>18.91</v>
      </c>
      <c r="H95" s="8">
        <v>7025.817</v>
      </c>
      <c r="I95" s="2">
        <v>0.1</v>
      </c>
      <c r="J95">
        <f t="shared" si="12"/>
        <v>8.3333333333333344E-5</v>
      </c>
      <c r="K95" s="11">
        <f t="shared" si="13"/>
        <v>4.7647499316390701E-3</v>
      </c>
      <c r="L95" s="11">
        <f t="shared" si="14"/>
        <v>-2.9455102297568031E-3</v>
      </c>
      <c r="M95" s="11">
        <f t="shared" si="15"/>
        <v>0.22786672986645612</v>
      </c>
      <c r="N95" s="11">
        <f t="shared" si="16"/>
        <v>7.4000439837619267E-2</v>
      </c>
      <c r="O95" s="11">
        <f t="shared" si="17"/>
        <v>7.8899970058132304E-2</v>
      </c>
      <c r="P95" s="11">
        <f t="shared" si="18"/>
        <v>4.267452686789646E-2</v>
      </c>
      <c r="Q95" s="11">
        <f t="shared" si="19"/>
        <v>3.4042485209717796E-2</v>
      </c>
      <c r="R95" s="11">
        <f t="shared" si="20"/>
        <v>8.3333333333333344E-5</v>
      </c>
    </row>
    <row r="96" spans="1:18">
      <c r="A96" s="6">
        <v>44347</v>
      </c>
      <c r="B96" s="7">
        <v>63.5</v>
      </c>
      <c r="C96" s="8">
        <v>3.52</v>
      </c>
      <c r="D96" s="2">
        <v>45.380001</v>
      </c>
      <c r="E96" s="9">
        <v>42.990001999999997</v>
      </c>
      <c r="F96" s="10">
        <v>41.049999</v>
      </c>
      <c r="G96" s="7">
        <v>19.43</v>
      </c>
      <c r="H96" s="8">
        <v>7161.6270000000004</v>
      </c>
      <c r="I96" s="2">
        <v>0.1</v>
      </c>
      <c r="J96">
        <f t="shared" si="12"/>
        <v>8.3333333333333344E-5</v>
      </c>
      <c r="K96" s="11">
        <f t="shared" si="13"/>
        <v>-5.8417463423959155E-2</v>
      </c>
      <c r="L96" s="11">
        <f t="shared" si="14"/>
        <v>3.7631068217646814E-2</v>
      </c>
      <c r="M96" s="11">
        <f t="shared" si="15"/>
        <v>-5.0907565538904583E-2</v>
      </c>
      <c r="N96" s="11">
        <f t="shared" si="16"/>
        <v>2.0957044766192826E-3</v>
      </c>
      <c r="O96" s="11">
        <f t="shared" si="17"/>
        <v>9.9288881035575149E-2</v>
      </c>
      <c r="P96" s="11">
        <f t="shared" si="18"/>
        <v>2.7127380718982644E-2</v>
      </c>
      <c r="Q96" s="11">
        <f t="shared" si="19"/>
        <v>1.9145682405548904E-2</v>
      </c>
      <c r="R96" s="11">
        <f t="shared" si="20"/>
        <v>8.3333333333333344E-5</v>
      </c>
    </row>
    <row r="97" spans="1:18">
      <c r="A97" s="6">
        <v>44377</v>
      </c>
      <c r="B97" s="7">
        <v>62.950001</v>
      </c>
      <c r="C97" s="8">
        <v>3.76</v>
      </c>
      <c r="D97" s="2">
        <v>53.73</v>
      </c>
      <c r="E97" s="9">
        <v>45.27</v>
      </c>
      <c r="F97" s="10">
        <v>43.09</v>
      </c>
      <c r="G97" s="7">
        <v>21.17</v>
      </c>
      <c r="H97" s="8">
        <v>7313.0230000000001</v>
      </c>
      <c r="I97" s="2">
        <v>0.1</v>
      </c>
      <c r="J97">
        <f t="shared" si="12"/>
        <v>8.3333333333333344E-5</v>
      </c>
      <c r="K97" s="11">
        <f t="shared" si="13"/>
        <v>-8.6991295226663632E-3</v>
      </c>
      <c r="L97" s="11">
        <f t="shared" si="14"/>
        <v>6.595796779179737E-2</v>
      </c>
      <c r="M97" s="11">
        <f t="shared" si="15"/>
        <v>0.16890000335289529</v>
      </c>
      <c r="N97" s="11">
        <f t="shared" si="16"/>
        <v>5.1676984417231217E-2</v>
      </c>
      <c r="O97" s="11">
        <f t="shared" si="17"/>
        <v>4.8500140089845691E-2</v>
      </c>
      <c r="P97" s="11">
        <f t="shared" si="18"/>
        <v>8.5766821757425102E-2</v>
      </c>
      <c r="Q97" s="11">
        <f t="shared" si="19"/>
        <v>2.0919541572418997E-2</v>
      </c>
      <c r="R97" s="11">
        <f t="shared" si="20"/>
        <v>8.3333333333333344E-5</v>
      </c>
    </row>
    <row r="98" spans="1:18">
      <c r="A98" s="6">
        <v>44407</v>
      </c>
      <c r="B98" s="7">
        <v>64.139999000000003</v>
      </c>
      <c r="C98" s="8">
        <v>3.78</v>
      </c>
      <c r="D98" s="2">
        <v>63.009998000000003</v>
      </c>
      <c r="E98" s="9">
        <v>45.73</v>
      </c>
      <c r="F98" s="10">
        <v>41.639999000000003</v>
      </c>
      <c r="G98" s="7">
        <v>22.639999</v>
      </c>
      <c r="H98" s="8">
        <v>7392.6239999999998</v>
      </c>
      <c r="I98" s="2">
        <v>0.1</v>
      </c>
      <c r="J98">
        <f t="shared" si="12"/>
        <v>8.3333333333333344E-5</v>
      </c>
      <c r="K98" s="11">
        <f t="shared" si="13"/>
        <v>1.8727402298134219E-2</v>
      </c>
      <c r="L98" s="11">
        <f t="shared" si="14"/>
        <v>5.3050522296930981E-3</v>
      </c>
      <c r="M98" s="11">
        <f t="shared" si="15"/>
        <v>0.1593219074722402</v>
      </c>
      <c r="N98" s="11">
        <f t="shared" si="16"/>
        <v>1.0109976222096433E-2</v>
      </c>
      <c r="O98" s="11">
        <f t="shared" si="17"/>
        <v>-3.4229731896348661E-2</v>
      </c>
      <c r="P98" s="11">
        <f t="shared" si="18"/>
        <v>6.7133124018596071E-2</v>
      </c>
      <c r="Q98" s="11">
        <f t="shared" si="19"/>
        <v>1.0826014993038396E-2</v>
      </c>
      <c r="R98" s="11">
        <f t="shared" si="20"/>
        <v>8.3333333333333344E-5</v>
      </c>
    </row>
    <row r="99" spans="1:18">
      <c r="A99" s="6">
        <v>44439</v>
      </c>
      <c r="B99" s="7">
        <v>68.900002000000001</v>
      </c>
      <c r="C99" s="8">
        <v>3.84</v>
      </c>
      <c r="D99" s="2">
        <v>54.91</v>
      </c>
      <c r="E99" s="9">
        <v>53.040000999999997</v>
      </c>
      <c r="F99" s="10">
        <v>45.669998</v>
      </c>
      <c r="G99" s="7">
        <v>23.129999000000002</v>
      </c>
      <c r="H99" s="8">
        <v>7534.9</v>
      </c>
      <c r="I99" s="2">
        <v>0.1</v>
      </c>
      <c r="J99">
        <f t="shared" si="12"/>
        <v>8.3333333333333344E-5</v>
      </c>
      <c r="K99" s="11">
        <f t="shared" si="13"/>
        <v>7.1588028373074764E-2</v>
      </c>
      <c r="L99" s="11">
        <f t="shared" si="14"/>
        <v>1.5748356968139112E-2</v>
      </c>
      <c r="M99" s="11">
        <f t="shared" si="15"/>
        <v>-0.137597930922189</v>
      </c>
      <c r="N99" s="11">
        <f t="shared" si="16"/>
        <v>0.14829182706133845</v>
      </c>
      <c r="O99" s="11">
        <f t="shared" si="17"/>
        <v>9.2380363673084553E-2</v>
      </c>
      <c r="P99" s="11">
        <f t="shared" si="18"/>
        <v>2.1412223844081726E-2</v>
      </c>
      <c r="Q99" s="11">
        <f t="shared" si="19"/>
        <v>1.9062814229256632E-2</v>
      </c>
      <c r="R99" s="11">
        <f t="shared" si="20"/>
        <v>8.3333333333333344E-5</v>
      </c>
    </row>
    <row r="100" spans="1:18">
      <c r="A100" s="6">
        <v>44469</v>
      </c>
      <c r="B100" s="7">
        <v>69.620002999999997</v>
      </c>
      <c r="C100" s="8">
        <v>3.93</v>
      </c>
      <c r="D100" s="2">
        <v>44.810001</v>
      </c>
      <c r="E100" s="9">
        <v>50.27</v>
      </c>
      <c r="F100" s="10">
        <v>46.950001</v>
      </c>
      <c r="G100" s="7">
        <v>21.68</v>
      </c>
      <c r="H100" s="8">
        <v>7332.1589999999997</v>
      </c>
      <c r="I100" s="2">
        <v>0.1</v>
      </c>
      <c r="J100">
        <f t="shared" si="12"/>
        <v>8.3333333333333344E-5</v>
      </c>
      <c r="K100" s="11">
        <f t="shared" si="13"/>
        <v>1.039571842716905E-2</v>
      </c>
      <c r="L100" s="11">
        <f t="shared" si="14"/>
        <v>2.3167059281534379E-2</v>
      </c>
      <c r="M100" s="11">
        <f t="shared" si="15"/>
        <v>-0.20326413017628259</v>
      </c>
      <c r="N100" s="11">
        <f t="shared" si="16"/>
        <v>-5.3637887026818203E-2</v>
      </c>
      <c r="O100" s="11">
        <f t="shared" si="17"/>
        <v>2.764164354904354E-2</v>
      </c>
      <c r="P100" s="11">
        <f t="shared" si="18"/>
        <v>-6.4740256438006183E-2</v>
      </c>
      <c r="Q100" s="11">
        <f t="shared" si="19"/>
        <v>-2.7275545086886902E-2</v>
      </c>
      <c r="R100" s="11">
        <f t="shared" si="20"/>
        <v>8.3333333333333344E-5</v>
      </c>
    </row>
    <row r="101" spans="1:18">
      <c r="A101" s="6">
        <v>44498</v>
      </c>
      <c r="B101" s="7">
        <v>70.419998000000007</v>
      </c>
      <c r="C101" s="8">
        <v>3.82</v>
      </c>
      <c r="D101" s="2">
        <v>38.590000000000003</v>
      </c>
      <c r="E101" s="9">
        <v>51.650002000000001</v>
      </c>
      <c r="F101" s="10">
        <v>46.68</v>
      </c>
      <c r="G101" s="7">
        <v>21.9</v>
      </c>
      <c r="H101" s="8">
        <v>7323.7370000000001</v>
      </c>
      <c r="I101" s="2">
        <v>0.1</v>
      </c>
      <c r="J101">
        <f t="shared" si="12"/>
        <v>8.3333333333333344E-5</v>
      </c>
      <c r="K101" s="11">
        <f t="shared" si="13"/>
        <v>1.1425359851526101E-2</v>
      </c>
      <c r="L101" s="11">
        <f t="shared" si="14"/>
        <v>-2.838900326268614E-2</v>
      </c>
      <c r="M101" s="11">
        <f t="shared" si="15"/>
        <v>-0.14943817556497119</v>
      </c>
      <c r="N101" s="11">
        <f t="shared" si="16"/>
        <v>2.7081756583331281E-2</v>
      </c>
      <c r="O101" s="11">
        <f t="shared" si="17"/>
        <v>-5.7674195351710006E-3</v>
      </c>
      <c r="P101" s="11">
        <f t="shared" si="18"/>
        <v>1.0096460251009595E-2</v>
      </c>
      <c r="Q101" s="11">
        <f t="shared" si="19"/>
        <v>-1.1492986750237012E-3</v>
      </c>
      <c r="R101" s="11">
        <f t="shared" si="20"/>
        <v>8.3333333333333344E-5</v>
      </c>
    </row>
    <row r="102" spans="1:18">
      <c r="A102" s="6">
        <v>44530</v>
      </c>
      <c r="B102" s="7">
        <v>66.819999999999993</v>
      </c>
      <c r="C102" s="8">
        <v>4.07</v>
      </c>
      <c r="D102" s="2">
        <v>45.259998000000003</v>
      </c>
      <c r="E102" s="9">
        <v>55.669998</v>
      </c>
      <c r="F102" s="10">
        <v>44.110000999999997</v>
      </c>
      <c r="G102" s="7">
        <v>24.690000999999999</v>
      </c>
      <c r="H102" s="8">
        <v>7255.97</v>
      </c>
      <c r="I102" s="2">
        <v>0.1</v>
      </c>
      <c r="J102">
        <f t="shared" si="12"/>
        <v>8.3333333333333344E-5</v>
      </c>
      <c r="K102" s="11">
        <f t="shared" si="13"/>
        <v>-5.2474848397273302E-2</v>
      </c>
      <c r="L102" s="11">
        <f t="shared" si="14"/>
        <v>6.3392576836019954E-2</v>
      </c>
      <c r="M102" s="11">
        <f t="shared" si="15"/>
        <v>0.15943042046673353</v>
      </c>
      <c r="N102" s="11">
        <f t="shared" si="16"/>
        <v>7.4951131981607938E-2</v>
      </c>
      <c r="O102" s="11">
        <f t="shared" si="17"/>
        <v>-5.6629270630910902E-2</v>
      </c>
      <c r="P102" s="11">
        <f t="shared" si="18"/>
        <v>0.11991170703685985</v>
      </c>
      <c r="Q102" s="11">
        <f t="shared" si="19"/>
        <v>-9.2961385334328021E-3</v>
      </c>
      <c r="R102" s="11">
        <f t="shared" si="20"/>
        <v>8.3333333333333344E-5</v>
      </c>
    </row>
    <row r="103" spans="1:18">
      <c r="A103" s="6">
        <v>44561</v>
      </c>
      <c r="B103" s="7">
        <v>71.5</v>
      </c>
      <c r="C103" s="8">
        <v>4.18</v>
      </c>
      <c r="D103" s="2">
        <v>56</v>
      </c>
      <c r="E103" s="9">
        <v>55.299999</v>
      </c>
      <c r="F103" s="10">
        <v>43.57</v>
      </c>
      <c r="G103" s="7">
        <v>26.5</v>
      </c>
      <c r="H103" s="8">
        <v>7444.6419999999998</v>
      </c>
      <c r="I103" s="2">
        <v>0.1</v>
      </c>
      <c r="J103">
        <f t="shared" si="12"/>
        <v>8.3333333333333344E-5</v>
      </c>
      <c r="K103" s="11">
        <f t="shared" si="13"/>
        <v>6.7695012771351676E-2</v>
      </c>
      <c r="L103" s="11">
        <f t="shared" si="14"/>
        <v>2.6668247082161273E-2</v>
      </c>
      <c r="M103" s="11">
        <f t="shared" si="15"/>
        <v>0.21292809471888827</v>
      </c>
      <c r="N103" s="11">
        <f t="shared" si="16"/>
        <v>-6.6684758243169533E-3</v>
      </c>
      <c r="O103" s="11">
        <f t="shared" si="17"/>
        <v>-1.2317696658093553E-2</v>
      </c>
      <c r="P103" s="11">
        <f t="shared" si="18"/>
        <v>7.0746389132861562E-2</v>
      </c>
      <c r="Q103" s="11">
        <f t="shared" si="19"/>
        <v>2.5670000721154412E-2</v>
      </c>
      <c r="R103" s="11">
        <f t="shared" si="20"/>
        <v>8.3333333333333344E-5</v>
      </c>
    </row>
    <row r="104" spans="1:18">
      <c r="A104" s="6">
        <v>44592</v>
      </c>
      <c r="B104" s="7">
        <v>62.790000999999997</v>
      </c>
      <c r="C104" s="8">
        <v>3.92</v>
      </c>
      <c r="D104" s="2">
        <v>55.41</v>
      </c>
      <c r="E104" s="9">
        <v>47.060001</v>
      </c>
      <c r="F104" s="10">
        <v>40.349997999999999</v>
      </c>
      <c r="G104" s="7">
        <v>23.190000999999999</v>
      </c>
      <c r="H104" s="8">
        <v>6971.6319999999996</v>
      </c>
      <c r="I104" s="2">
        <v>0.1</v>
      </c>
      <c r="J104">
        <f t="shared" si="12"/>
        <v>8.3333333333333344E-5</v>
      </c>
      <c r="K104" s="11">
        <f t="shared" si="13"/>
        <v>-0.12990160864784125</v>
      </c>
      <c r="L104" s="11">
        <f t="shared" si="14"/>
        <v>-6.4219592734293771E-2</v>
      </c>
      <c r="M104" s="11">
        <f t="shared" si="15"/>
        <v>-1.0591607855890977E-2</v>
      </c>
      <c r="N104" s="11">
        <f t="shared" si="16"/>
        <v>-0.16134948589642134</v>
      </c>
      <c r="O104" s="11">
        <f t="shared" si="17"/>
        <v>-7.6777494979689082E-2</v>
      </c>
      <c r="P104" s="11">
        <f t="shared" si="18"/>
        <v>-0.1334235386027019</v>
      </c>
      <c r="Q104" s="11">
        <f t="shared" si="19"/>
        <v>-6.5645235310151706E-2</v>
      </c>
      <c r="R104" s="11">
        <f t="shared" si="20"/>
        <v>8.3333333333333344E-5</v>
      </c>
    </row>
    <row r="105" spans="1:18">
      <c r="A105" s="6">
        <v>44620</v>
      </c>
      <c r="B105" s="7">
        <v>63.970001000000003</v>
      </c>
      <c r="C105" s="8">
        <v>3.96</v>
      </c>
      <c r="D105" s="2">
        <v>45.25</v>
      </c>
      <c r="E105" s="9">
        <v>44.650002000000001</v>
      </c>
      <c r="F105" s="10">
        <v>37.270000000000003</v>
      </c>
      <c r="G105" s="7">
        <v>22.23</v>
      </c>
      <c r="H105" s="8">
        <v>7499.6</v>
      </c>
      <c r="I105" s="2">
        <v>0.1</v>
      </c>
      <c r="J105">
        <f t="shared" si="12"/>
        <v>8.3333333333333344E-5</v>
      </c>
      <c r="K105" s="11">
        <f t="shared" si="13"/>
        <v>1.8618398042253164E-2</v>
      </c>
      <c r="L105" s="11">
        <f t="shared" si="14"/>
        <v>1.0152371464017908E-2</v>
      </c>
      <c r="M105" s="11">
        <f t="shared" si="15"/>
        <v>-0.20255741273332303</v>
      </c>
      <c r="N105" s="11">
        <f t="shared" si="16"/>
        <v>-5.2569052433344698E-2</v>
      </c>
      <c r="O105" s="11">
        <f t="shared" si="17"/>
        <v>-7.9402631658494566E-2</v>
      </c>
      <c r="P105" s="11">
        <f t="shared" si="18"/>
        <v>-4.2278466413369471E-2</v>
      </c>
      <c r="Q105" s="11">
        <f t="shared" si="19"/>
        <v>7.3000342080739147E-2</v>
      </c>
      <c r="R105" s="11">
        <f t="shared" si="20"/>
        <v>8.3333333333333344E-5</v>
      </c>
    </row>
    <row r="106" spans="1:18">
      <c r="A106" s="6">
        <v>44651</v>
      </c>
      <c r="B106" s="7">
        <v>65.150002000000001</v>
      </c>
      <c r="C106" s="8">
        <v>3.96</v>
      </c>
      <c r="D106" s="2">
        <v>52.709999000000003</v>
      </c>
      <c r="E106" s="9">
        <v>40.599997999999999</v>
      </c>
      <c r="F106" s="10">
        <v>36.700001</v>
      </c>
      <c r="G106" s="7">
        <v>22.889999</v>
      </c>
      <c r="H106" s="8">
        <v>6980.3289999999997</v>
      </c>
      <c r="I106" s="3">
        <v>0.1</v>
      </c>
      <c r="J106">
        <f t="shared" si="12"/>
        <v>8.3333333333333344E-5</v>
      </c>
      <c r="K106" s="11">
        <f t="shared" si="13"/>
        <v>1.8278095174868149E-2</v>
      </c>
      <c r="L106" s="11">
        <f t="shared" si="14"/>
        <v>0</v>
      </c>
      <c r="M106" s="11">
        <f t="shared" si="15"/>
        <v>0.1526025017494482</v>
      </c>
      <c r="N106" s="11">
        <f t="shared" si="16"/>
        <v>-9.5086334768738207E-2</v>
      </c>
      <c r="O106" s="11">
        <f t="shared" si="17"/>
        <v>-1.54119311826865E-2</v>
      </c>
      <c r="P106" s="11">
        <f t="shared" si="18"/>
        <v>2.9257362301169432E-2</v>
      </c>
      <c r="Q106" s="11">
        <f t="shared" si="19"/>
        <v>-7.1753635452694142E-2</v>
      </c>
      <c r="R106" s="11">
        <f t="shared" si="20"/>
        <v>8.3333333333333344E-5</v>
      </c>
    </row>
    <row r="107" spans="1:18">
      <c r="A107" s="6">
        <v>44680</v>
      </c>
      <c r="B107" s="7">
        <v>81.110000999999997</v>
      </c>
      <c r="C107" s="8">
        <v>4.04</v>
      </c>
      <c r="D107" s="2">
        <v>58.540000999999997</v>
      </c>
      <c r="E107" s="9">
        <v>41.540000999999997</v>
      </c>
      <c r="F107" s="10">
        <v>33.659999999999997</v>
      </c>
      <c r="G107" s="7">
        <v>23.98</v>
      </c>
      <c r="H107" s="8">
        <v>7435</v>
      </c>
      <c r="I107" s="3">
        <v>0.1</v>
      </c>
      <c r="J107">
        <f t="shared" si="12"/>
        <v>8.3333333333333344E-5</v>
      </c>
      <c r="K107" s="11">
        <f t="shared" si="13"/>
        <v>0.21911393614194724</v>
      </c>
      <c r="L107" s="11">
        <f t="shared" si="14"/>
        <v>2.0000666706669435E-2</v>
      </c>
      <c r="M107" s="11">
        <f t="shared" si="15"/>
        <v>0.10490512645069322</v>
      </c>
      <c r="N107" s="11">
        <f t="shared" si="16"/>
        <v>2.2888825174546368E-2</v>
      </c>
      <c r="O107" s="11">
        <f t="shared" si="17"/>
        <v>-8.646659354582073E-2</v>
      </c>
      <c r="P107" s="11">
        <f t="shared" si="18"/>
        <v>4.6520059322093445E-2</v>
      </c>
      <c r="Q107" s="11">
        <f t="shared" si="19"/>
        <v>6.3102529578153821E-2</v>
      </c>
      <c r="R107" s="11">
        <f t="shared" si="20"/>
        <v>8.3333333333333344E-5</v>
      </c>
    </row>
    <row r="108" spans="1:18">
      <c r="A108" s="6">
        <v>44712</v>
      </c>
      <c r="B108" s="7">
        <v>78.169998000000007</v>
      </c>
      <c r="C108" s="8">
        <v>3.88</v>
      </c>
      <c r="D108" s="2">
        <v>63.849997999999999</v>
      </c>
      <c r="E108" s="9">
        <v>36.099997999999999</v>
      </c>
      <c r="F108" s="10">
        <v>33.790000999999997</v>
      </c>
      <c r="G108" s="7">
        <v>20.549999</v>
      </c>
      <c r="H108" s="8">
        <v>7211.2</v>
      </c>
      <c r="I108" s="3">
        <v>0.35</v>
      </c>
      <c r="J108">
        <f t="shared" si="12"/>
        <v>2.9166666666666664E-4</v>
      </c>
      <c r="K108" s="11">
        <f t="shared" si="13"/>
        <v>-3.6920353764213314E-2</v>
      </c>
      <c r="L108" s="11">
        <f t="shared" si="14"/>
        <v>-4.0409538337876666E-2</v>
      </c>
      <c r="M108" s="11">
        <f t="shared" si="15"/>
        <v>8.6826252809057078E-2</v>
      </c>
      <c r="N108" s="11">
        <f t="shared" si="16"/>
        <v>-0.14036403258397673</v>
      </c>
      <c r="O108" s="11">
        <f t="shared" si="17"/>
        <v>3.8547415580928988E-3</v>
      </c>
      <c r="P108" s="11">
        <f t="shared" si="18"/>
        <v>-0.15435925731892627</v>
      </c>
      <c r="Q108" s="11">
        <f t="shared" si="19"/>
        <v>-3.0563206957871656E-2</v>
      </c>
      <c r="R108" s="11">
        <f t="shared" si="20"/>
        <v>2.9166666666666664E-4</v>
      </c>
    </row>
    <row r="109" spans="1:18">
      <c r="A109" s="6">
        <v>44741</v>
      </c>
      <c r="B109" s="7">
        <v>73.239998</v>
      </c>
      <c r="C109" s="8">
        <v>3.85</v>
      </c>
      <c r="D109" s="2">
        <v>48.27</v>
      </c>
      <c r="E109" s="9">
        <v>31.77</v>
      </c>
      <c r="F109" s="10">
        <v>34.380001</v>
      </c>
      <c r="G109" s="7">
        <v>17.84</v>
      </c>
      <c r="H109" s="8">
        <v>6568.1</v>
      </c>
      <c r="I109" s="3">
        <v>0.85</v>
      </c>
      <c r="J109">
        <f t="shared" si="12"/>
        <v>7.0833333333333328E-4</v>
      </c>
      <c r="K109" s="11">
        <f t="shared" si="13"/>
        <v>-6.514422414814855E-2</v>
      </c>
      <c r="L109" s="11">
        <f t="shared" si="14"/>
        <v>-7.7620053354891892E-3</v>
      </c>
      <c r="M109" s="11">
        <f t="shared" si="15"/>
        <v>-0.27972630148273198</v>
      </c>
      <c r="N109" s="11">
        <f t="shared" si="16"/>
        <v>-0.12777036165574693</v>
      </c>
      <c r="O109" s="11">
        <f t="shared" si="17"/>
        <v>1.7310098720628352E-2</v>
      </c>
      <c r="P109" s="11">
        <f t="shared" si="18"/>
        <v>-0.14141776512857868</v>
      </c>
      <c r="Q109" s="11">
        <f t="shared" si="19"/>
        <v>-9.3410775585066413E-2</v>
      </c>
      <c r="R109" s="11">
        <f t="shared" si="20"/>
        <v>7.0833333333333328E-4</v>
      </c>
    </row>
    <row r="110" spans="1:18">
      <c r="A110" s="6">
        <v>44771</v>
      </c>
      <c r="B110" s="7">
        <v>70.199996999999996</v>
      </c>
      <c r="C110" s="8">
        <v>3.89</v>
      </c>
      <c r="D110" s="2">
        <v>53.740001999999997</v>
      </c>
      <c r="E110" s="9">
        <v>35.200001</v>
      </c>
      <c r="F110" s="10">
        <v>35.299999</v>
      </c>
      <c r="G110" s="7">
        <v>20.700001</v>
      </c>
      <c r="H110" s="8">
        <v>6945.2</v>
      </c>
      <c r="I110" s="3">
        <v>1.35</v>
      </c>
      <c r="J110">
        <f t="shared" si="12"/>
        <v>1.1250000000000001E-3</v>
      </c>
      <c r="K110" s="11">
        <f t="shared" si="13"/>
        <v>-4.2393424202105554E-2</v>
      </c>
      <c r="L110" s="11">
        <f t="shared" si="14"/>
        <v>1.0336009330662073E-2</v>
      </c>
      <c r="M110" s="11">
        <f t="shared" si="15"/>
        <v>0.10734739073116907</v>
      </c>
      <c r="N110" s="11">
        <f t="shared" si="16"/>
        <v>0.10252366273171719</v>
      </c>
      <c r="O110" s="11">
        <f t="shared" si="17"/>
        <v>2.6407906569257778E-2</v>
      </c>
      <c r="P110" s="11">
        <f t="shared" si="18"/>
        <v>0.14869062142863776</v>
      </c>
      <c r="Q110" s="11">
        <f t="shared" si="19"/>
        <v>5.5826176118665354E-2</v>
      </c>
      <c r="R110" s="11">
        <f t="shared" si="20"/>
        <v>1.1250000000000001E-3</v>
      </c>
    </row>
    <row r="111" spans="1:18">
      <c r="A111" s="6">
        <v>44804</v>
      </c>
      <c r="B111" s="7">
        <v>71.709998999999996</v>
      </c>
      <c r="C111" s="8">
        <v>3.97</v>
      </c>
      <c r="D111" s="2">
        <v>63.970001000000003</v>
      </c>
      <c r="E111" s="9">
        <v>33.509998000000003</v>
      </c>
      <c r="F111" s="10">
        <v>35.700001</v>
      </c>
      <c r="G111" s="7">
        <v>19.670000000000002</v>
      </c>
      <c r="H111" s="8">
        <v>6986.8</v>
      </c>
      <c r="I111" s="3">
        <v>1.85</v>
      </c>
      <c r="J111">
        <f t="shared" si="12"/>
        <v>1.5416666666666667E-3</v>
      </c>
      <c r="K111" s="11">
        <f t="shared" si="13"/>
        <v>2.1281925652705164E-2</v>
      </c>
      <c r="L111" s="11">
        <f t="shared" si="14"/>
        <v>2.0356937068744103E-2</v>
      </c>
      <c r="M111" s="11">
        <f t="shared" si="15"/>
        <v>0.17425659869080309</v>
      </c>
      <c r="N111" s="11">
        <f t="shared" si="16"/>
        <v>-4.9202268947601061E-2</v>
      </c>
      <c r="O111" s="11">
        <f t="shared" si="17"/>
        <v>1.1267781186158633E-2</v>
      </c>
      <c r="P111" s="11">
        <f t="shared" si="18"/>
        <v>-5.1039116179533189E-2</v>
      </c>
      <c r="Q111" s="11">
        <f t="shared" si="19"/>
        <v>5.9718810842549919E-3</v>
      </c>
      <c r="R111" s="11">
        <f t="shared" si="20"/>
        <v>1.5416666666666667E-3</v>
      </c>
    </row>
    <row r="112" spans="1:18">
      <c r="A112" s="6">
        <v>44834</v>
      </c>
      <c r="B112" s="7">
        <v>57.279998999999997</v>
      </c>
      <c r="C112" s="8">
        <v>3.85</v>
      </c>
      <c r="D112" s="2">
        <v>65.75</v>
      </c>
      <c r="E112" s="9">
        <v>30.84</v>
      </c>
      <c r="F112" s="10">
        <v>32.919998</v>
      </c>
      <c r="G112" s="7">
        <v>15.78</v>
      </c>
      <c r="H112" s="8">
        <v>6474.2</v>
      </c>
      <c r="I112" s="3">
        <v>2.35</v>
      </c>
      <c r="J112">
        <f t="shared" si="12"/>
        <v>1.9583333333333332E-3</v>
      </c>
      <c r="K112" s="11">
        <f t="shared" si="13"/>
        <v>-0.22467868875513747</v>
      </c>
      <c r="L112" s="11">
        <f t="shared" si="14"/>
        <v>-3.069294639940625E-2</v>
      </c>
      <c r="M112" s="11">
        <f t="shared" si="15"/>
        <v>2.7445431963500147E-2</v>
      </c>
      <c r="N112" s="11">
        <f t="shared" si="16"/>
        <v>-8.303129337041204E-2</v>
      </c>
      <c r="O112" s="11">
        <f t="shared" si="17"/>
        <v>-8.1070401741271725E-2</v>
      </c>
      <c r="P112" s="11">
        <f t="shared" si="18"/>
        <v>-0.22035131698323959</v>
      </c>
      <c r="Q112" s="11">
        <f t="shared" si="19"/>
        <v>-7.6197606743243773E-2</v>
      </c>
      <c r="R112" s="11">
        <f t="shared" si="20"/>
        <v>1.9583333333333332E-3</v>
      </c>
    </row>
    <row r="113" spans="1:18">
      <c r="A113" s="6">
        <v>44865</v>
      </c>
      <c r="B113" s="7">
        <v>58.57</v>
      </c>
      <c r="C113" s="8">
        <v>3.92</v>
      </c>
      <c r="D113" s="2">
        <v>73.129997000000003</v>
      </c>
      <c r="E113" s="9">
        <v>34</v>
      </c>
      <c r="F113" s="10">
        <v>37.07</v>
      </c>
      <c r="G113" s="7">
        <v>17</v>
      </c>
      <c r="H113" s="8">
        <v>6863.5</v>
      </c>
      <c r="I113" s="3">
        <v>2.6</v>
      </c>
      <c r="J113">
        <f t="shared" si="12"/>
        <v>2.1666666666666666E-3</v>
      </c>
      <c r="K113" s="11">
        <f t="shared" si="13"/>
        <v>2.2271114907401614E-2</v>
      </c>
      <c r="L113" s="11">
        <f t="shared" si="14"/>
        <v>1.8018505502678212E-2</v>
      </c>
      <c r="M113" s="11">
        <f t="shared" si="15"/>
        <v>0.10637896720214898</v>
      </c>
      <c r="N113" s="11">
        <f t="shared" si="16"/>
        <v>9.7547975921032717E-2</v>
      </c>
      <c r="O113" s="11">
        <f t="shared" si="17"/>
        <v>0.11872770210711522</v>
      </c>
      <c r="P113" s="11">
        <f t="shared" si="18"/>
        <v>7.4470028638487923E-2</v>
      </c>
      <c r="Q113" s="11">
        <f t="shared" si="19"/>
        <v>5.8392467880720327E-2</v>
      </c>
      <c r="R113" s="11">
        <f t="shared" si="20"/>
        <v>2.1666666666666666E-3</v>
      </c>
    </row>
    <row r="114" spans="1:18">
      <c r="A114" s="6">
        <v>44895</v>
      </c>
      <c r="B114" s="7">
        <v>65.809997999999993</v>
      </c>
      <c r="C114" s="8">
        <v>3.98</v>
      </c>
      <c r="D114" s="2">
        <v>87.419998000000007</v>
      </c>
      <c r="E114" s="9">
        <v>29.200001</v>
      </c>
      <c r="F114" s="10">
        <v>35.029998999999997</v>
      </c>
      <c r="G114" s="7">
        <v>19.120000999999998</v>
      </c>
      <c r="H114" s="8">
        <v>7284.2</v>
      </c>
      <c r="I114" s="3">
        <v>2.85</v>
      </c>
      <c r="J114">
        <f t="shared" si="12"/>
        <v>2.3749999999999999E-3</v>
      </c>
      <c r="K114" s="11">
        <f t="shared" si="13"/>
        <v>0.11654915197581819</v>
      </c>
      <c r="L114" s="11">
        <f t="shared" si="14"/>
        <v>1.5190165493975238E-2</v>
      </c>
      <c r="M114" s="11">
        <f t="shared" si="15"/>
        <v>0.17848542829708527</v>
      </c>
      <c r="N114" s="11">
        <f t="shared" si="16"/>
        <v>-0.15219178109535053</v>
      </c>
      <c r="O114" s="11">
        <f t="shared" si="17"/>
        <v>-5.6603208500205698E-2</v>
      </c>
      <c r="P114" s="11">
        <f t="shared" si="18"/>
        <v>0.11752161586829302</v>
      </c>
      <c r="Q114" s="11">
        <f t="shared" si="19"/>
        <v>5.9490103219802089E-2</v>
      </c>
      <c r="R114" s="11">
        <f t="shared" si="20"/>
        <v>2.3749999999999999E-3</v>
      </c>
    </row>
    <row r="115" spans="1:18">
      <c r="A115" s="6">
        <v>44925</v>
      </c>
      <c r="B115" s="7">
        <v>64.699996999999996</v>
      </c>
      <c r="C115" s="8">
        <v>3.99</v>
      </c>
      <c r="D115" s="2">
        <v>77.199996999999996</v>
      </c>
      <c r="E115" s="9">
        <v>26.4</v>
      </c>
      <c r="F115" s="10">
        <v>30.52</v>
      </c>
      <c r="G115" s="7">
        <v>17.360001</v>
      </c>
      <c r="H115" s="8">
        <v>7038.7</v>
      </c>
      <c r="I115" s="3">
        <v>3.1</v>
      </c>
      <c r="J115">
        <f t="shared" si="12"/>
        <v>2.5833333333333333E-3</v>
      </c>
      <c r="K115" s="11">
        <f t="shared" si="13"/>
        <v>-1.7010616938506865E-2</v>
      </c>
      <c r="L115" s="11">
        <f t="shared" si="14"/>
        <v>2.509411605425707E-3</v>
      </c>
      <c r="M115" s="11">
        <f t="shared" si="15"/>
        <v>-0.12432464838648224</v>
      </c>
      <c r="N115" s="11">
        <f t="shared" si="16"/>
        <v>-0.1008047333685404</v>
      </c>
      <c r="O115" s="11">
        <f t="shared" si="17"/>
        <v>-0.13782260224617901</v>
      </c>
      <c r="P115" s="11">
        <f t="shared" si="18"/>
        <v>-9.656619308861987E-2</v>
      </c>
      <c r="Q115" s="11">
        <f t="shared" si="19"/>
        <v>-3.4284124901926533E-2</v>
      </c>
      <c r="R115" s="11">
        <f t="shared" si="20"/>
        <v>2.5833333333333333E-3</v>
      </c>
    </row>
    <row r="116" spans="1:18">
      <c r="A116" s="6">
        <v>44957</v>
      </c>
      <c r="B116" s="7">
        <v>66.620002999999997</v>
      </c>
      <c r="C116" s="8">
        <v>4.08</v>
      </c>
      <c r="D116" s="2">
        <v>88.940002000000007</v>
      </c>
      <c r="E116" s="9">
        <v>31.450001</v>
      </c>
      <c r="F116" s="10">
        <v>33.959999000000003</v>
      </c>
      <c r="G116" s="7">
        <v>19.969999000000001</v>
      </c>
      <c r="H116" s="8">
        <v>7476.7</v>
      </c>
      <c r="I116" s="3">
        <v>3.1</v>
      </c>
      <c r="J116">
        <f t="shared" si="12"/>
        <v>2.5833333333333333E-3</v>
      </c>
      <c r="K116" s="11">
        <f t="shared" si="13"/>
        <v>2.9243722658052553E-2</v>
      </c>
      <c r="L116" s="11">
        <f t="shared" si="14"/>
        <v>2.2305757514298186E-2</v>
      </c>
      <c r="M116" s="11">
        <f t="shared" si="15"/>
        <v>0.14156258939899416</v>
      </c>
      <c r="N116" s="11">
        <f t="shared" si="16"/>
        <v>0.17503500479068101</v>
      </c>
      <c r="O116" s="11">
        <f t="shared" si="17"/>
        <v>0.1068011255804824</v>
      </c>
      <c r="P116" s="11">
        <f t="shared" si="18"/>
        <v>0.14006233051672082</v>
      </c>
      <c r="Q116" s="11">
        <f t="shared" si="19"/>
        <v>6.0368024141373225E-2</v>
      </c>
      <c r="R116" s="11">
        <f t="shared" si="20"/>
        <v>2.5833333333333333E-3</v>
      </c>
    </row>
    <row r="117" spans="1:18">
      <c r="A117" s="6">
        <v>44985</v>
      </c>
      <c r="B117" s="7">
        <v>67.550003000000004</v>
      </c>
      <c r="C117" s="8">
        <v>4.16</v>
      </c>
      <c r="D117" s="2">
        <v>82.559997999999993</v>
      </c>
      <c r="E117" s="9">
        <v>31.030000999999999</v>
      </c>
      <c r="F117" s="10">
        <v>36.540000999999997</v>
      </c>
      <c r="G117" s="7">
        <v>19.860001</v>
      </c>
      <c r="H117" s="8">
        <v>7258.4</v>
      </c>
      <c r="I117" s="3">
        <v>3.35</v>
      </c>
      <c r="J117">
        <f t="shared" si="12"/>
        <v>2.7916666666666667E-3</v>
      </c>
      <c r="K117" s="11">
        <f t="shared" si="13"/>
        <v>1.3863231020699364E-2</v>
      </c>
      <c r="L117" s="11">
        <f t="shared" si="14"/>
        <v>1.9418085857101516E-2</v>
      </c>
      <c r="M117" s="11">
        <f t="shared" si="15"/>
        <v>-7.4436730061174128E-2</v>
      </c>
      <c r="N117" s="11">
        <f t="shared" si="16"/>
        <v>-1.3444504255785986E-2</v>
      </c>
      <c r="O117" s="11">
        <f t="shared" si="17"/>
        <v>7.3224246320390235E-2</v>
      </c>
      <c r="P117" s="11">
        <f t="shared" si="18"/>
        <v>-5.5233883831174368E-3</v>
      </c>
      <c r="Q117" s="11">
        <f t="shared" si="19"/>
        <v>-2.9632099295543887E-2</v>
      </c>
      <c r="R117" s="11">
        <f t="shared" si="20"/>
        <v>2.7916666666666667E-3</v>
      </c>
    </row>
    <row r="118" spans="1:18">
      <c r="A118" s="6">
        <v>45016</v>
      </c>
      <c r="B118" s="7">
        <v>66.540001000000004</v>
      </c>
      <c r="C118" s="8">
        <v>4.22</v>
      </c>
      <c r="D118" s="2">
        <v>80.589995999999999</v>
      </c>
      <c r="E118" s="9">
        <v>31.83</v>
      </c>
      <c r="F118" s="10">
        <v>37.200001</v>
      </c>
      <c r="G118" s="7">
        <v>18.790001</v>
      </c>
      <c r="H118" s="8">
        <v>7177.8</v>
      </c>
      <c r="I118" s="3">
        <v>3.6</v>
      </c>
      <c r="J118">
        <f t="shared" si="12"/>
        <v>3.0000000000000001E-3</v>
      </c>
      <c r="K118" s="11">
        <f t="shared" si="13"/>
        <v>-1.5064823198869069E-2</v>
      </c>
      <c r="L118" s="11">
        <f t="shared" si="14"/>
        <v>1.4320053774748471E-2</v>
      </c>
      <c r="M118" s="11">
        <f t="shared" si="15"/>
        <v>-2.4150754805976938E-2</v>
      </c>
      <c r="N118" s="11">
        <f t="shared" si="16"/>
        <v>2.5454730606835972E-2</v>
      </c>
      <c r="O118" s="11">
        <f t="shared" si="17"/>
        <v>1.7901209843692104E-2</v>
      </c>
      <c r="P118" s="11">
        <f t="shared" si="18"/>
        <v>-5.5382842324322286E-2</v>
      </c>
      <c r="Q118" s="11">
        <f t="shared" si="19"/>
        <v>-1.1166489450505548E-2</v>
      </c>
      <c r="R118" s="11">
        <f t="shared" si="20"/>
        <v>3.0000000000000001E-3</v>
      </c>
    </row>
    <row r="119" spans="1:18">
      <c r="A119" s="6">
        <v>45044</v>
      </c>
      <c r="B119" s="7">
        <v>64.669998000000007</v>
      </c>
      <c r="C119" s="8">
        <v>4.37</v>
      </c>
      <c r="D119" s="2">
        <v>73.680000000000007</v>
      </c>
      <c r="E119" s="9">
        <v>33.490001999999997</v>
      </c>
      <c r="F119" s="10">
        <v>37.909999999999997</v>
      </c>
      <c r="G119" s="7">
        <v>19.309999000000001</v>
      </c>
      <c r="H119" s="8">
        <v>7309.2</v>
      </c>
      <c r="I119" s="3">
        <v>3.6</v>
      </c>
      <c r="J119">
        <f t="shared" si="12"/>
        <v>3.0000000000000001E-3</v>
      </c>
      <c r="K119" s="11">
        <f t="shared" si="13"/>
        <v>-2.8505901086624732E-2</v>
      </c>
      <c r="L119" s="11">
        <f t="shared" si="14"/>
        <v>3.4927881059578433E-2</v>
      </c>
      <c r="M119" s="11">
        <f t="shared" si="15"/>
        <v>-8.9643130755417563E-2</v>
      </c>
      <c r="N119" s="11">
        <f t="shared" si="16"/>
        <v>5.0837705231429171E-2</v>
      </c>
      <c r="O119" s="11">
        <f t="shared" si="17"/>
        <v>1.8906141367422396E-2</v>
      </c>
      <c r="P119" s="11">
        <f t="shared" si="18"/>
        <v>2.7298178008612395E-2</v>
      </c>
      <c r="Q119" s="11">
        <f t="shared" si="19"/>
        <v>1.814089922552568E-2</v>
      </c>
      <c r="R119" s="11">
        <f t="shared" si="20"/>
        <v>3.0000000000000001E-3</v>
      </c>
    </row>
    <row r="120" spans="1:18">
      <c r="A120" s="6">
        <v>45077</v>
      </c>
      <c r="B120" s="7">
        <v>57.369999</v>
      </c>
      <c r="C120" s="8">
        <v>4.3600000000000003</v>
      </c>
      <c r="D120" s="2">
        <v>70.790001000000004</v>
      </c>
      <c r="E120" s="9">
        <v>37.889999000000003</v>
      </c>
      <c r="F120" s="10">
        <v>37.150002000000001</v>
      </c>
      <c r="G120" s="7">
        <v>19.629999000000002</v>
      </c>
      <c r="H120" s="8">
        <v>7091.3</v>
      </c>
      <c r="I120" s="3">
        <v>3.85</v>
      </c>
      <c r="J120">
        <f t="shared" si="12"/>
        <v>3.2083333333333334E-3</v>
      </c>
      <c r="K120" s="11">
        <f t="shared" si="13"/>
        <v>-0.11977588334919355</v>
      </c>
      <c r="L120" s="11">
        <f t="shared" si="14"/>
        <v>-2.2909517465558244E-3</v>
      </c>
      <c r="M120" s="11">
        <f t="shared" si="15"/>
        <v>-4.0013630034664668E-2</v>
      </c>
      <c r="N120" s="11">
        <f t="shared" si="16"/>
        <v>0.1234402521128907</v>
      </c>
      <c r="O120" s="11">
        <f t="shared" si="17"/>
        <v>-2.0251104528675845E-2</v>
      </c>
      <c r="P120" s="11">
        <f t="shared" si="18"/>
        <v>1.643591269215066E-2</v>
      </c>
      <c r="Q120" s="11">
        <f t="shared" si="19"/>
        <v>-3.0265148071456381E-2</v>
      </c>
      <c r="R120" s="11">
        <f t="shared" si="20"/>
        <v>3.2083333333333334E-3</v>
      </c>
    </row>
    <row r="121" spans="1:18">
      <c r="A121" s="6">
        <v>45107</v>
      </c>
      <c r="B121" s="7">
        <v>56.290000999999997</v>
      </c>
      <c r="C121" s="8">
        <v>4.3</v>
      </c>
      <c r="D121" s="2">
        <v>71.430000000000007</v>
      </c>
      <c r="E121" s="9">
        <v>39.75</v>
      </c>
      <c r="F121" s="10">
        <v>38.659999999999997</v>
      </c>
      <c r="G121" s="7">
        <v>20.07</v>
      </c>
      <c r="H121" s="8">
        <v>7203.3</v>
      </c>
      <c r="I121" s="3">
        <v>4.0999999999999996</v>
      </c>
      <c r="J121">
        <f t="shared" si="12"/>
        <v>3.4166666666666664E-3</v>
      </c>
      <c r="K121" s="11">
        <f t="shared" si="13"/>
        <v>-1.9004583941986862E-2</v>
      </c>
      <c r="L121" s="11">
        <f t="shared" si="14"/>
        <v>-1.3857034661426354E-2</v>
      </c>
      <c r="M121" s="11">
        <f t="shared" si="15"/>
        <v>9.0001872544943733E-3</v>
      </c>
      <c r="N121" s="11">
        <f t="shared" si="16"/>
        <v>4.7922642462019577E-2</v>
      </c>
      <c r="O121" s="11">
        <f t="shared" si="17"/>
        <v>3.9841648780617217E-2</v>
      </c>
      <c r="P121" s="11">
        <f t="shared" si="18"/>
        <v>2.2167205462313436E-2</v>
      </c>
      <c r="Q121" s="11">
        <f t="shared" si="19"/>
        <v>1.5670573775857885E-2</v>
      </c>
      <c r="R121" s="11">
        <f t="shared" si="20"/>
        <v>3.4166666666666664E-3</v>
      </c>
    </row>
    <row r="122" spans="1:18">
      <c r="A122" s="1"/>
      <c r="G122" s="1"/>
    </row>
    <row r="123" spans="1:18">
      <c r="A123" s="1"/>
      <c r="G123" s="1"/>
    </row>
    <row r="124" spans="1:18">
      <c r="A124" s="1"/>
      <c r="G124" s="1"/>
    </row>
    <row r="125" spans="1:18">
      <c r="A125" s="1"/>
      <c r="G125" s="1"/>
    </row>
    <row r="126" spans="1:18">
      <c r="A126" s="1"/>
      <c r="G126" s="1"/>
    </row>
    <row r="127" spans="1:18">
      <c r="A127" s="1"/>
      <c r="G127" s="1"/>
    </row>
    <row r="128" spans="1:18">
      <c r="A128" s="1"/>
      <c r="G128" s="1"/>
    </row>
  </sheetData>
  <mergeCells count="3">
    <mergeCell ref="L1:Q1"/>
    <mergeCell ref="U8:AC8"/>
    <mergeCell ref="U1:AC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4967-F10C-4559-B9B0-960E86C20387}">
  <dimension ref="B1:M54"/>
  <sheetViews>
    <sheetView tabSelected="1" zoomScale="90" zoomScaleNormal="90" workbookViewId="0">
      <selection activeCell="G23" sqref="G23"/>
    </sheetView>
  </sheetViews>
  <sheetFormatPr defaultRowHeight="14.45"/>
  <cols>
    <col min="2" max="2" width="11.85546875" bestFit="1" customWidth="1"/>
    <col min="3" max="3" width="27.28515625" bestFit="1" customWidth="1"/>
    <col min="13" max="13" width="14.5703125" bestFit="1" customWidth="1"/>
  </cols>
  <sheetData>
    <row r="1" spans="2:13">
      <c r="B1" s="23" t="s">
        <v>19</v>
      </c>
      <c r="C1" s="23"/>
      <c r="D1" s="23"/>
      <c r="E1" s="23"/>
      <c r="J1" s="23" t="s">
        <v>20</v>
      </c>
      <c r="K1" s="23"/>
      <c r="L1" s="23"/>
      <c r="M1" s="23"/>
    </row>
    <row r="2" spans="2:13">
      <c r="C2" s="22" t="s">
        <v>21</v>
      </c>
      <c r="D2" s="22" t="s">
        <v>22</v>
      </c>
      <c r="E2" s="22" t="s">
        <v>23</v>
      </c>
      <c r="J2" t="s">
        <v>24</v>
      </c>
      <c r="K2">
        <v>1000000</v>
      </c>
      <c r="L2">
        <f>K2</f>
        <v>1000000</v>
      </c>
    </row>
    <row r="3" spans="2:13">
      <c r="B3" s="19" t="s">
        <v>2</v>
      </c>
      <c r="C3" s="13">
        <f>'Q2'!X4</f>
        <v>1.6953160929078868E-2</v>
      </c>
      <c r="D3" s="13">
        <f>'Q2'!X5</f>
        <v>0.12206087332322484</v>
      </c>
      <c r="E3" s="13">
        <f>'Q2'!V20</f>
        <v>8.3792526108088336E-2</v>
      </c>
      <c r="J3" t="s">
        <v>2</v>
      </c>
      <c r="K3" s="13">
        <f>C37*K2</f>
        <v>250000.00000000032</v>
      </c>
      <c r="L3" s="21">
        <f>J8*K2</f>
        <v>246952.06801713916</v>
      </c>
      <c r="M3" s="22" t="s">
        <v>25</v>
      </c>
    </row>
    <row r="4" spans="2:13">
      <c r="B4" s="19" t="s">
        <v>4</v>
      </c>
      <c r="C4" s="13">
        <f>'Q2'!Z4</f>
        <v>1.8377572484603963E-2</v>
      </c>
      <c r="D4" s="13">
        <f>'Q2'!Z5</f>
        <v>7.9188913579898407E-2</v>
      </c>
      <c r="E4" s="13"/>
      <c r="J4" t="s">
        <v>4</v>
      </c>
      <c r="K4" s="13">
        <f>(1-C37)*K2</f>
        <v>749999.99999999965</v>
      </c>
      <c r="L4" s="21">
        <f>L2-L3</f>
        <v>753047.9319828609</v>
      </c>
      <c r="M4" s="22"/>
    </row>
    <row r="6" spans="2:13">
      <c r="J6" s="23" t="s">
        <v>26</v>
      </c>
      <c r="K6" s="23"/>
      <c r="L6" s="23"/>
      <c r="M6" s="23"/>
    </row>
    <row r="7" spans="2:13">
      <c r="J7" t="s">
        <v>27</v>
      </c>
      <c r="K7" t="s">
        <v>28</v>
      </c>
      <c r="L7" t="s">
        <v>29</v>
      </c>
      <c r="M7" t="s">
        <v>30</v>
      </c>
    </row>
    <row r="8" spans="2:13">
      <c r="C8" s="22" t="s">
        <v>31</v>
      </c>
      <c r="D8">
        <v>2.25</v>
      </c>
      <c r="J8" s="20">
        <v>0.24695206801713915</v>
      </c>
      <c r="K8" s="20">
        <f>J8*$C$3+(1-J8)*$C$4</f>
        <v>1.8025811105259533E-2</v>
      </c>
      <c r="L8" s="20">
        <f>SQRT(J8^2*$D$3^2+(1-J8)^2*$D$4^2+2*J8*(1-J8)*$E$3*$D$3*$D$4)</f>
        <v>6.9035868444408358E-2</v>
      </c>
      <c r="M8" s="20">
        <f>K8-0.5*$D$8*L8^2</f>
        <v>1.2664116081901669E-2</v>
      </c>
    </row>
    <row r="10" spans="2:13">
      <c r="C10" s="23" t="s">
        <v>32</v>
      </c>
      <c r="D10" s="23"/>
      <c r="E10" s="23"/>
      <c r="F10" s="23"/>
      <c r="I10" t="s">
        <v>33</v>
      </c>
    </row>
    <row r="11" spans="2:13">
      <c r="C11" t="s">
        <v>27</v>
      </c>
      <c r="D11" t="s">
        <v>28</v>
      </c>
      <c r="E11" t="s">
        <v>29</v>
      </c>
      <c r="F11" t="s">
        <v>30</v>
      </c>
    </row>
    <row r="12" spans="2:13">
      <c r="C12">
        <v>-1</v>
      </c>
      <c r="D12" s="13">
        <f>C12*$C$3+(1-C12)*$C$4</f>
        <v>1.9801984040129058E-2</v>
      </c>
      <c r="E12" s="13">
        <f>SQRT(C12^2*$D$3^2+(1-C12)^2*$D$4^2+2*C12*(1-C12)*$E$3*$D$3*$D$4)</f>
        <v>0.19168380985979075</v>
      </c>
      <c r="F12" s="13">
        <f>D12-0.5*$D$8*E12^2</f>
        <v>-2.1533534292530913E-2</v>
      </c>
      <c r="I12" t="s">
        <v>28</v>
      </c>
      <c r="J12" t="s">
        <v>29</v>
      </c>
    </row>
    <row r="13" spans="2:13">
      <c r="C13">
        <f>C12+0.05</f>
        <v>-0.95</v>
      </c>
      <c r="D13" s="13">
        <f t="shared" ref="D13:D53" si="0">C13*$C$3+(1-C13)*$C$4</f>
        <v>1.97307634623528E-2</v>
      </c>
      <c r="E13" s="13">
        <f t="shared" ref="E13:E53" si="1">SQRT(C13^2*$D$3^2+(1-C13)^2*$D$4^2+2*C13*(1-C13)*$E$3*$D$3*$D$4)</f>
        <v>0.18517687068931263</v>
      </c>
      <c r="F13" s="13">
        <f t="shared" ref="F13:F53" si="2">D13-0.5*$D$8*E13^2</f>
        <v>-1.8846019155719408E-2</v>
      </c>
      <c r="I13" s="13">
        <f>$M$8+0.5*$D$8*J13^2</f>
        <v>1.2664116081901669E-2</v>
      </c>
      <c r="J13" s="13">
        <v>0</v>
      </c>
    </row>
    <row r="14" spans="2:13">
      <c r="C14">
        <f t="shared" ref="C14:C53" si="3">C13+0.05</f>
        <v>-0.89999999999999991</v>
      </c>
      <c r="D14" s="13">
        <f t="shared" si="0"/>
        <v>1.9659542884576546E-2</v>
      </c>
      <c r="E14" s="13">
        <f t="shared" si="1"/>
        <v>0.17870650056289381</v>
      </c>
      <c r="F14" s="13">
        <f t="shared" si="2"/>
        <v>-1.6268472126788461E-2</v>
      </c>
      <c r="I14" s="13">
        <f>$M$8+0.5*$D$8*J14^2</f>
        <v>1.2727397331901669E-2</v>
      </c>
      <c r="J14" s="13">
        <f>J13+0.0075</f>
        <v>7.4999999999999997E-3</v>
      </c>
    </row>
    <row r="15" spans="2:13">
      <c r="C15">
        <f t="shared" si="3"/>
        <v>-0.84999999999999987</v>
      </c>
      <c r="D15" s="13">
        <f t="shared" si="0"/>
        <v>1.9588322306800299E-2</v>
      </c>
      <c r="E15" s="13">
        <f t="shared" si="1"/>
        <v>0.17227681990857588</v>
      </c>
      <c r="F15" s="13">
        <f t="shared" si="2"/>
        <v>-1.3800893205738074E-2</v>
      </c>
      <c r="I15" s="13">
        <f t="shared" ref="I15:I28" si="4">$M$8+0.5*$D$8*J15^2</f>
        <v>1.2917241081901669E-2</v>
      </c>
      <c r="J15" s="13">
        <f t="shared" ref="J15:J16" si="5">J14+0.0075</f>
        <v>1.4999999999999999E-2</v>
      </c>
    </row>
    <row r="16" spans="2:13">
      <c r="C16">
        <f t="shared" si="3"/>
        <v>-0.79999999999999982</v>
      </c>
      <c r="D16" s="13">
        <f t="shared" si="0"/>
        <v>1.9517101729024041E-2</v>
      </c>
      <c r="E16" s="13">
        <f t="shared" si="1"/>
        <v>0.16589255993387816</v>
      </c>
      <c r="F16" s="13">
        <f t="shared" si="2"/>
        <v>-1.1443282392568237E-2</v>
      </c>
      <c r="I16" s="13">
        <f t="shared" si="4"/>
        <v>1.3233647331901669E-2</v>
      </c>
      <c r="J16" s="13">
        <f t="shared" si="5"/>
        <v>2.2499999999999999E-2</v>
      </c>
    </row>
    <row r="17" spans="3:10">
      <c r="C17">
        <f t="shared" si="3"/>
        <v>-0.74999999999999978</v>
      </c>
      <c r="D17" s="13">
        <f t="shared" si="0"/>
        <v>1.9445881151247783E-2</v>
      </c>
      <c r="E17" s="13">
        <f t="shared" si="1"/>
        <v>0.15955917283016352</v>
      </c>
      <c r="F17" s="13">
        <f t="shared" si="2"/>
        <v>-9.1956396872789579E-3</v>
      </c>
      <c r="I17" s="13">
        <f t="shared" si="4"/>
        <v>1.3676616081901669E-2</v>
      </c>
      <c r="J17" s="13">
        <f t="shared" ref="J17:J26" si="6">J16+0.0075</f>
        <v>0.03</v>
      </c>
    </row>
    <row r="18" spans="3:10">
      <c r="C18">
        <f t="shared" si="3"/>
        <v>-0.69999999999999973</v>
      </c>
      <c r="D18" s="13">
        <f t="shared" si="0"/>
        <v>1.9374660573471529E-2</v>
      </c>
      <c r="E18" s="13">
        <f t="shared" si="1"/>
        <v>0.15328296466438726</v>
      </c>
      <c r="F18" s="13">
        <f t="shared" si="2"/>
        <v>-7.0579650898702356E-3</v>
      </c>
      <c r="I18" s="13">
        <f t="shared" si="4"/>
        <v>1.4246147331901668E-2</v>
      </c>
      <c r="J18" s="13">
        <f t="shared" si="6"/>
        <v>3.7499999999999999E-2</v>
      </c>
    </row>
    <row r="19" spans="3:10">
      <c r="C19">
        <f t="shared" si="3"/>
        <v>-0.64999999999999969</v>
      </c>
      <c r="D19" s="13">
        <f t="shared" si="0"/>
        <v>1.9303439995695275E-2</v>
      </c>
      <c r="E19" s="13">
        <f t="shared" si="1"/>
        <v>0.14707125588499181</v>
      </c>
      <c r="F19" s="13">
        <f t="shared" si="2"/>
        <v>-5.0302586003420566E-3</v>
      </c>
      <c r="I19" s="13">
        <f t="shared" si="4"/>
        <v>1.4942241081901668E-2</v>
      </c>
      <c r="J19" s="13">
        <f t="shared" si="6"/>
        <v>4.4999999999999998E-2</v>
      </c>
    </row>
    <row r="20" spans="3:10">
      <c r="C20">
        <f t="shared" si="3"/>
        <v>-0.59999999999999964</v>
      </c>
      <c r="D20" s="13">
        <f t="shared" si="0"/>
        <v>1.9232219417919021E-2</v>
      </c>
      <c r="E20" s="13">
        <f t="shared" si="1"/>
        <v>0.14093257532629161</v>
      </c>
      <c r="F20" s="13">
        <f t="shared" si="2"/>
        <v>-3.1125202186944451E-3</v>
      </c>
      <c r="I20" s="13">
        <f t="shared" si="4"/>
        <v>1.5764897331901669E-2</v>
      </c>
      <c r="J20" s="13">
        <f t="shared" si="6"/>
        <v>5.2499999999999998E-2</v>
      </c>
    </row>
    <row r="21" spans="3:10">
      <c r="C21">
        <f t="shared" si="3"/>
        <v>-0.5499999999999996</v>
      </c>
      <c r="D21" s="13">
        <f t="shared" si="0"/>
        <v>1.9160998840142763E-2</v>
      </c>
      <c r="E21" s="13">
        <f t="shared" si="1"/>
        <v>0.13487689460333868</v>
      </c>
      <c r="F21" s="13">
        <f t="shared" si="2"/>
        <v>-1.3047499449273872E-3</v>
      </c>
      <c r="I21" s="13">
        <f t="shared" si="4"/>
        <v>1.6714116081901667E-2</v>
      </c>
      <c r="J21" s="13">
        <f t="shared" si="6"/>
        <v>0.06</v>
      </c>
    </row>
    <row r="22" spans="3:10">
      <c r="C22">
        <f t="shared" si="3"/>
        <v>-0.49999999999999961</v>
      </c>
      <c r="D22" s="13">
        <f t="shared" si="0"/>
        <v>1.9089778262366512E-2</v>
      </c>
      <c r="E22" s="13">
        <f t="shared" si="1"/>
        <v>0.1289159107201534</v>
      </c>
      <c r="F22" s="13">
        <f t="shared" si="2"/>
        <v>3.9305222095913084E-4</v>
      </c>
      <c r="I22" s="13">
        <f t="shared" si="4"/>
        <v>1.7789897331901668E-2</v>
      </c>
      <c r="J22" s="13">
        <f t="shared" si="6"/>
        <v>6.7500000000000004E-2</v>
      </c>
    </row>
    <row r="23" spans="3:10">
      <c r="C23">
        <f t="shared" si="3"/>
        <v>-0.44999999999999962</v>
      </c>
      <c r="D23" s="13">
        <f t="shared" si="0"/>
        <v>1.9018557684590258E-2</v>
      </c>
      <c r="E23" s="13">
        <f t="shared" si="1"/>
        <v>0.12306338531423615</v>
      </c>
      <c r="F23" s="13">
        <f t="shared" si="2"/>
        <v>1.9808862789650848E-3</v>
      </c>
      <c r="I23" s="13">
        <f t="shared" si="4"/>
        <v>1.8992241081901673E-2</v>
      </c>
      <c r="J23" s="13">
        <f t="shared" si="6"/>
        <v>7.5000000000000011E-2</v>
      </c>
    </row>
    <row r="24" spans="3:10">
      <c r="C24">
        <f t="shared" si="3"/>
        <v>-0.39999999999999963</v>
      </c>
      <c r="D24" s="13">
        <f t="shared" si="0"/>
        <v>1.8947337106814004E-2</v>
      </c>
      <c r="E24" s="13">
        <f t="shared" si="1"/>
        <v>0.11733554875834051</v>
      </c>
      <c r="F24" s="13">
        <f t="shared" si="2"/>
        <v>3.4587522290904869E-3</v>
      </c>
      <c r="I24" s="13">
        <f t="shared" si="4"/>
        <v>2.0321147331901671E-2</v>
      </c>
      <c r="J24" s="13">
        <f t="shared" si="6"/>
        <v>8.2500000000000018E-2</v>
      </c>
    </row>
    <row r="25" spans="3:10">
      <c r="C25">
        <f t="shared" si="3"/>
        <v>-0.34999999999999964</v>
      </c>
      <c r="D25" s="13">
        <f t="shared" si="0"/>
        <v>1.8876116529037746E-2</v>
      </c>
      <c r="E25" s="13">
        <f t="shared" si="1"/>
        <v>0.11175157551045449</v>
      </c>
      <c r="F25" s="13">
        <f t="shared" si="2"/>
        <v>4.8266500713353318E-3</v>
      </c>
      <c r="I25" s="13">
        <f t="shared" si="4"/>
        <v>2.1776616081901675E-2</v>
      </c>
      <c r="J25" s="13">
        <f t="shared" si="6"/>
        <v>9.0000000000000024E-2</v>
      </c>
    </row>
    <row r="26" spans="3:10">
      <c r="C26">
        <f t="shared" si="3"/>
        <v>-0.29999999999999966</v>
      </c>
      <c r="D26" s="13">
        <f t="shared" si="0"/>
        <v>1.8804895951261488E-2</v>
      </c>
      <c r="E26" s="13">
        <f t="shared" si="1"/>
        <v>0.10633413226684967</v>
      </c>
      <c r="F26" s="13">
        <f t="shared" si="2"/>
        <v>6.0845798056996248E-3</v>
      </c>
      <c r="I26" s="13">
        <f t="shared" si="4"/>
        <v>2.3358647331901676E-2</v>
      </c>
      <c r="J26" s="13">
        <f t="shared" si="6"/>
        <v>9.7500000000000031E-2</v>
      </c>
    </row>
    <row r="27" spans="3:10">
      <c r="C27">
        <f t="shared" si="3"/>
        <v>-0.24999999999999967</v>
      </c>
      <c r="D27" s="13">
        <f t="shared" si="0"/>
        <v>1.8733675373485234E-2</v>
      </c>
      <c r="E27" s="13">
        <f t="shared" si="1"/>
        <v>0.10110999045616662</v>
      </c>
      <c r="F27" s="13">
        <f t="shared" si="2"/>
        <v>7.2325414321833675E-3</v>
      </c>
      <c r="I27" s="13">
        <f t="shared" si="4"/>
        <v>2.5067241081901677E-2</v>
      </c>
      <c r="J27" s="13">
        <f t="shared" ref="J27:J28" si="7">J26+0.0075</f>
        <v>0.10500000000000004</v>
      </c>
    </row>
    <row r="28" spans="3:10">
      <c r="C28">
        <f t="shared" si="3"/>
        <v>-0.19999999999999968</v>
      </c>
      <c r="D28" s="13">
        <f t="shared" si="0"/>
        <v>1.8662454795708983E-2</v>
      </c>
      <c r="E28" s="13">
        <f t="shared" si="1"/>
        <v>9.6110676224733169E-2</v>
      </c>
      <c r="F28" s="13">
        <f t="shared" si="2"/>
        <v>8.2705349507865584E-3</v>
      </c>
      <c r="I28" s="13">
        <f t="shared" si="4"/>
        <v>2.6902397331901681E-2</v>
      </c>
      <c r="J28" s="13">
        <f t="shared" si="7"/>
        <v>0.11250000000000004</v>
      </c>
    </row>
    <row r="29" spans="3:10">
      <c r="C29">
        <f t="shared" si="3"/>
        <v>-0.14999999999999969</v>
      </c>
      <c r="D29" s="13">
        <f t="shared" si="0"/>
        <v>1.8591234217932729E-2</v>
      </c>
      <c r="E29" s="13">
        <f t="shared" si="1"/>
        <v>9.137310013309187E-2</v>
      </c>
      <c r="F29" s="13">
        <f t="shared" si="2"/>
        <v>9.1985603615091904E-3</v>
      </c>
      <c r="I29" s="13">
        <f t="shared" ref="I29" si="8">$M$8+0.5*$D$8*J29^2</f>
        <v>2.8864116081901682E-2</v>
      </c>
      <c r="J29" s="13">
        <f t="shared" ref="J29:J30" si="9">J28+0.0075</f>
        <v>0.12000000000000005</v>
      </c>
    </row>
    <row r="30" spans="3:10">
      <c r="C30">
        <f t="shared" si="3"/>
        <v>-9.9999999999999686E-2</v>
      </c>
      <c r="D30" s="13">
        <f t="shared" si="0"/>
        <v>1.8520013640156471E-2</v>
      </c>
      <c r="E30" s="13">
        <f t="shared" si="1"/>
        <v>8.6940060965677579E-2</v>
      </c>
      <c r="F30" s="13">
        <f t="shared" si="2"/>
        <v>1.001661766435127E-2</v>
      </c>
      <c r="I30" s="13">
        <f t="shared" ref="I30" si="10">$M$8+0.5*$D$8*J30^2</f>
        <v>3.0952397331901686E-2</v>
      </c>
      <c r="J30" s="13">
        <f t="shared" si="9"/>
        <v>0.12750000000000006</v>
      </c>
    </row>
    <row r="31" spans="3:10">
      <c r="C31">
        <f t="shared" si="3"/>
        <v>-4.9999999999999684E-2</v>
      </c>
      <c r="D31" s="13">
        <f t="shared" si="0"/>
        <v>1.8448793062380214E-2</v>
      </c>
      <c r="E31" s="13">
        <f t="shared" si="1"/>
        <v>8.2860451378969663E-2</v>
      </c>
      <c r="F31" s="13">
        <f t="shared" si="2"/>
        <v>1.0724706859312795E-2</v>
      </c>
    </row>
    <row r="32" spans="3:10">
      <c r="C32">
        <f t="shared" si="3"/>
        <v>3.1918911957973251E-16</v>
      </c>
      <c r="D32" s="13">
        <f t="shared" si="0"/>
        <v>1.8377572484603963E-2</v>
      </c>
      <c r="E32" s="13">
        <f t="shared" si="1"/>
        <v>7.9188913579898379E-2</v>
      </c>
      <c r="F32" s="13">
        <f t="shared" si="2"/>
        <v>1.1322827946393773E-2</v>
      </c>
    </row>
    <row r="33" spans="3:6">
      <c r="C33">
        <f t="shared" si="3"/>
        <v>5.0000000000000322E-2</v>
      </c>
      <c r="D33" s="13">
        <f t="shared" si="0"/>
        <v>1.8306351906827709E-2</v>
      </c>
      <c r="E33" s="13">
        <f t="shared" si="1"/>
        <v>7.5984624065858181E-2</v>
      </c>
      <c r="F33" s="13">
        <f t="shared" si="2"/>
        <v>1.181098092559419E-2</v>
      </c>
    </row>
    <row r="34" spans="3:6">
      <c r="C34">
        <f t="shared" si="3"/>
        <v>0.10000000000000032</v>
      </c>
      <c r="D34" s="13">
        <f t="shared" si="0"/>
        <v>1.8235131329051454E-2</v>
      </c>
      <c r="E34" s="13">
        <f t="shared" si="1"/>
        <v>7.3308877935227806E-2</v>
      </c>
      <c r="F34" s="13">
        <f t="shared" si="2"/>
        <v>1.2189165796914057E-2</v>
      </c>
    </row>
    <row r="35" spans="3:6">
      <c r="C35">
        <f t="shared" si="3"/>
        <v>0.15000000000000033</v>
      </c>
      <c r="D35" s="13">
        <f t="shared" si="0"/>
        <v>1.8163910751275197E-2</v>
      </c>
      <c r="E35" s="13">
        <f t="shared" si="1"/>
        <v>7.122127142252957E-2</v>
      </c>
      <c r="F35" s="13">
        <f t="shared" si="2"/>
        <v>1.2457382560353367E-2</v>
      </c>
    </row>
    <row r="36" spans="3:6">
      <c r="C36">
        <f t="shared" si="3"/>
        <v>0.20000000000000034</v>
      </c>
      <c r="D36" s="13">
        <f t="shared" si="0"/>
        <v>1.8092690173498942E-2</v>
      </c>
      <c r="E36" s="13">
        <f t="shared" si="1"/>
        <v>6.9774614661696849E-2</v>
      </c>
      <c r="F36" s="13">
        <f t="shared" si="2"/>
        <v>1.2615631215912127E-2</v>
      </c>
    </row>
    <row r="37" spans="3:6">
      <c r="C37" s="18">
        <f t="shared" si="3"/>
        <v>0.25000000000000033</v>
      </c>
      <c r="D37" s="18">
        <f t="shared" si="0"/>
        <v>1.8021469595722688E-2</v>
      </c>
      <c r="E37" s="18">
        <f t="shared" si="1"/>
        <v>6.9009228575329651E-2</v>
      </c>
      <c r="F37" s="18">
        <f t="shared" si="2"/>
        <v>1.2663911763590332E-2</v>
      </c>
    </row>
    <row r="38" spans="3:6">
      <c r="C38">
        <f t="shared" si="3"/>
        <v>0.30000000000000032</v>
      </c>
      <c r="D38" s="13">
        <f t="shared" si="0"/>
        <v>1.7950249017946434E-2</v>
      </c>
      <c r="E38" s="13">
        <f t="shared" si="1"/>
        <v>6.8947805151165373E-2</v>
      </c>
      <c r="F38" s="13">
        <f t="shared" si="2"/>
        <v>1.2602224203387984E-2</v>
      </c>
    </row>
    <row r="39" spans="3:6">
      <c r="C39">
        <f t="shared" si="3"/>
        <v>0.35000000000000031</v>
      </c>
      <c r="D39" s="13">
        <f t="shared" si="0"/>
        <v>1.787902844017018E-2</v>
      </c>
      <c r="E39" s="13">
        <f t="shared" si="1"/>
        <v>6.959220840720029E-2</v>
      </c>
      <c r="F39" s="13">
        <f t="shared" si="2"/>
        <v>1.2430568535305081E-2</v>
      </c>
    </row>
    <row r="40" spans="3:6">
      <c r="C40">
        <f t="shared" si="3"/>
        <v>0.4000000000000003</v>
      </c>
      <c r="D40" s="13">
        <f t="shared" si="0"/>
        <v>1.7807807862393922E-2</v>
      </c>
      <c r="E40" s="13">
        <f t="shared" si="1"/>
        <v>7.0923201676507008E-2</v>
      </c>
      <c r="F40" s="13">
        <f t="shared" si="2"/>
        <v>1.2148944759341624E-2</v>
      </c>
    </row>
    <row r="41" spans="3:6">
      <c r="C41">
        <f t="shared" si="3"/>
        <v>0.45000000000000029</v>
      </c>
      <c r="D41" s="13">
        <f t="shared" si="0"/>
        <v>1.7736587284617671E-2</v>
      </c>
      <c r="E41" s="13">
        <f t="shared" si="1"/>
        <v>7.2903189438658547E-2</v>
      </c>
      <c r="F41" s="13">
        <f t="shared" si="2"/>
        <v>1.1757352875497619E-2</v>
      </c>
    </row>
    <row r="42" spans="3:6">
      <c r="C42">
        <f t="shared" si="3"/>
        <v>0.50000000000000033</v>
      </c>
      <c r="D42" s="13">
        <f t="shared" si="0"/>
        <v>1.7665366706841414E-2</v>
      </c>
      <c r="E42" s="13">
        <f t="shared" si="1"/>
        <v>7.548111653810205E-2</v>
      </c>
      <c r="F42" s="13">
        <f t="shared" si="2"/>
        <v>1.1255792883773052E-2</v>
      </c>
    </row>
    <row r="43" spans="3:6">
      <c r="C43">
        <f t="shared" si="3"/>
        <v>0.55000000000000038</v>
      </c>
      <c r="D43" s="13">
        <f t="shared" si="0"/>
        <v>1.7594146129065159E-2</v>
      </c>
      <c r="E43" s="13">
        <f t="shared" si="1"/>
        <v>7.8598169867849413E-2</v>
      </c>
      <c r="F43" s="13">
        <f t="shared" si="2"/>
        <v>1.0644264784167934E-2</v>
      </c>
    </row>
    <row r="44" spans="3:6">
      <c r="C44">
        <f t="shared" si="3"/>
        <v>0.60000000000000042</v>
      </c>
      <c r="D44" s="13">
        <f t="shared" si="0"/>
        <v>1.7522925551288905E-2</v>
      </c>
      <c r="E44" s="13">
        <f t="shared" si="1"/>
        <v>8.2193035523329072E-2</v>
      </c>
      <c r="F44" s="13">
        <f t="shared" si="2"/>
        <v>9.9227685766822664E-3</v>
      </c>
    </row>
    <row r="45" spans="3:6">
      <c r="C45">
        <f t="shared" si="3"/>
        <v>0.65000000000000047</v>
      </c>
      <c r="D45" s="13">
        <f t="shared" si="0"/>
        <v>1.7451704973512651E-2</v>
      </c>
      <c r="E45" s="13">
        <f t="shared" si="1"/>
        <v>8.6205958609195457E-2</v>
      </c>
      <c r="F45" s="13">
        <f t="shared" si="2"/>
        <v>9.0913042613160414E-3</v>
      </c>
    </row>
    <row r="46" spans="3:6">
      <c r="C46">
        <f t="shared" si="3"/>
        <v>0.70000000000000051</v>
      </c>
      <c r="D46" s="13">
        <f t="shared" si="0"/>
        <v>1.7380484395736397E-2</v>
      </c>
      <c r="E46" s="13">
        <f t="shared" si="1"/>
        <v>9.0581394006432489E-2</v>
      </c>
      <c r="F46" s="13">
        <f t="shared" si="2"/>
        <v>8.1498718380692628E-3</v>
      </c>
    </row>
    <row r="47" spans="3:6">
      <c r="C47">
        <f t="shared" si="3"/>
        <v>0.75000000000000056</v>
      </c>
      <c r="D47" s="13">
        <f t="shared" si="0"/>
        <v>1.7309263817960142E-2</v>
      </c>
      <c r="E47" s="13">
        <f t="shared" si="1"/>
        <v>9.5269407523055197E-2</v>
      </c>
      <c r="F47" s="13">
        <f t="shared" si="2"/>
        <v>7.0984713069419288E-3</v>
      </c>
    </row>
    <row r="48" spans="3:6">
      <c r="C48">
        <f t="shared" si="3"/>
        <v>0.8000000000000006</v>
      </c>
      <c r="D48" s="13">
        <f t="shared" si="0"/>
        <v>1.7238043240183885E-2</v>
      </c>
      <c r="E48" s="13">
        <f t="shared" si="1"/>
        <v>0.10022614683138591</v>
      </c>
      <c r="F48" s="13">
        <f t="shared" si="2"/>
        <v>5.9371026679340411E-3</v>
      </c>
    </row>
    <row r="49" spans="3:6">
      <c r="C49">
        <f t="shared" si="3"/>
        <v>0.85000000000000064</v>
      </c>
      <c r="D49" s="13">
        <f t="shared" si="0"/>
        <v>1.716682266240763E-2</v>
      </c>
      <c r="E49" s="13">
        <f t="shared" si="1"/>
        <v>0.10541371085758365</v>
      </c>
      <c r="F49" s="13">
        <f t="shared" si="2"/>
        <v>4.6657659210455997E-3</v>
      </c>
    </row>
    <row r="50" spans="3:6">
      <c r="C50">
        <f t="shared" si="3"/>
        <v>0.90000000000000069</v>
      </c>
      <c r="D50" s="13">
        <f t="shared" si="0"/>
        <v>1.7095602084631376E-2</v>
      </c>
      <c r="E50" s="13">
        <f t="shared" si="1"/>
        <v>0.11079968318588788</v>
      </c>
      <c r="F50" s="13">
        <f t="shared" si="2"/>
        <v>3.2844610662766099E-3</v>
      </c>
    </row>
    <row r="51" spans="3:6">
      <c r="C51">
        <f t="shared" si="3"/>
        <v>0.95000000000000073</v>
      </c>
      <c r="D51" s="13">
        <f t="shared" si="0"/>
        <v>1.7024381506855122E-2</v>
      </c>
      <c r="E51" s="13">
        <f t="shared" si="1"/>
        <v>0.11635651499012492</v>
      </c>
      <c r="F51" s="13">
        <f t="shared" si="2"/>
        <v>1.7931881036270612E-3</v>
      </c>
    </row>
    <row r="52" spans="3:6">
      <c r="C52">
        <f t="shared" si="3"/>
        <v>1.0000000000000007</v>
      </c>
      <c r="D52" s="13">
        <f t="shared" si="0"/>
        <v>1.6953160929078864E-2</v>
      </c>
      <c r="E52" s="13">
        <f t="shared" si="1"/>
        <v>0.12206087332322491</v>
      </c>
      <c r="F52" s="13">
        <f t="shared" si="2"/>
        <v>1.9194703309696054E-4</v>
      </c>
    </row>
    <row r="53" spans="3:6">
      <c r="C53">
        <f t="shared" si="3"/>
        <v>1.0500000000000007</v>
      </c>
      <c r="D53" s="13">
        <f t="shared" si="0"/>
        <v>1.6881940351302614E-2</v>
      </c>
      <c r="E53" s="13">
        <f t="shared" si="1"/>
        <v>0.12789301951802029</v>
      </c>
      <c r="F53" s="13">
        <f t="shared" si="2"/>
        <v>-1.519262145313692E-3</v>
      </c>
    </row>
    <row r="54" spans="3:6">
      <c r="E54" t="s">
        <v>34</v>
      </c>
      <c r="F54" s="18">
        <f>MAX(F12:F53)</f>
        <v>1.2663911763590332E-2</v>
      </c>
    </row>
  </sheetData>
  <mergeCells count="4">
    <mergeCell ref="B1:E1"/>
    <mergeCell ref="J1:M1"/>
    <mergeCell ref="J6:M6"/>
    <mergeCell ref="C10:F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6C8D-AADD-4BA8-B6AF-2E754A4C387C}">
  <dimension ref="B2:L71"/>
  <sheetViews>
    <sheetView workbookViewId="0">
      <selection activeCell="I2" sqref="I2:L2"/>
    </sheetView>
  </sheetViews>
  <sheetFormatPr defaultRowHeight="14.45"/>
  <cols>
    <col min="2" max="2" width="15.7109375" bestFit="1" customWidth="1"/>
    <col min="4" max="6" width="12" bestFit="1" customWidth="1"/>
  </cols>
  <sheetData>
    <row r="2" spans="2:12">
      <c r="C2" t="s">
        <v>21</v>
      </c>
      <c r="D2" t="s">
        <v>22</v>
      </c>
      <c r="E2" t="s">
        <v>23</v>
      </c>
      <c r="I2" s="23" t="s">
        <v>26</v>
      </c>
      <c r="J2" s="23"/>
      <c r="K2" s="23"/>
      <c r="L2" s="23"/>
    </row>
    <row r="3" spans="2:12">
      <c r="B3" t="s">
        <v>35</v>
      </c>
      <c r="C3" s="13">
        <f>'Q3'!K8</f>
        <v>1.8025811105259533E-2</v>
      </c>
      <c r="D3" s="13">
        <f>'Q3'!L8</f>
        <v>6.9035868444408358E-2</v>
      </c>
      <c r="E3" s="13">
        <v>0</v>
      </c>
      <c r="I3" s="13" t="s">
        <v>36</v>
      </c>
      <c r="J3" s="13" t="s">
        <v>28</v>
      </c>
      <c r="K3" s="13" t="s">
        <v>29</v>
      </c>
      <c r="L3" s="13" t="s">
        <v>37</v>
      </c>
    </row>
    <row r="4" spans="2:12">
      <c r="B4" t="s">
        <v>38</v>
      </c>
      <c r="C4" s="13">
        <f>'Q2'!AC4</f>
        <v>1.2671568627450993E-3</v>
      </c>
      <c r="D4" s="13">
        <f>'Q2'!AC5</f>
        <v>8.0076565152955182E-4</v>
      </c>
      <c r="E4" s="13"/>
      <c r="I4" s="13">
        <v>1.5627373454051852</v>
      </c>
      <c r="J4" s="13">
        <f>I4*$C$3+(1-I4)*$C$4</f>
        <v>2.7456531706255453E-2</v>
      </c>
      <c r="K4" s="13">
        <f>SQRT(I4^2*$D$3^2+(1-I4)^2*$D$4^2+2*I4*(1-I4)*$E$3*$D$3*$C$6)</f>
        <v>0.10788587087733922</v>
      </c>
      <c r="L4" s="13">
        <f>J4-0.5*$C$6*K4^2</f>
        <v>1.4362250429423301E-2</v>
      </c>
    </row>
    <row r="6" spans="2:12">
      <c r="B6" t="s">
        <v>31</v>
      </c>
      <c r="C6">
        <v>2.25</v>
      </c>
    </row>
    <row r="8" spans="2:12">
      <c r="C8" t="s">
        <v>39</v>
      </c>
    </row>
    <row r="9" spans="2:12">
      <c r="C9" t="s">
        <v>40</v>
      </c>
      <c r="D9" t="s">
        <v>28</v>
      </c>
      <c r="E9" t="s">
        <v>29</v>
      </c>
      <c r="F9" t="s">
        <v>30</v>
      </c>
      <c r="I9" t="s">
        <v>28</v>
      </c>
      <c r="J9" t="s">
        <v>29</v>
      </c>
    </row>
    <row r="10" spans="2:12">
      <c r="C10">
        <v>-1</v>
      </c>
      <c r="D10" s="13">
        <f>C10*$C$3+(1-C10)*$C$4</f>
        <v>-1.5491497379769334E-2</v>
      </c>
      <c r="E10" s="13">
        <f>SQRT(C10^2*$D$3^2+(1-C10)^2*$D$4^2+2*C10*(1-C10)*$E$3*$D$3*$C$6)</f>
        <v>6.9054442539117911E-2</v>
      </c>
      <c r="F10" s="13">
        <f>D10-0.5*$C$6*E10^2</f>
        <v>-2.0856077918456215E-2</v>
      </c>
      <c r="I10" s="13">
        <f>$L$4+0.5*$C$6*J10^2</f>
        <v>1.4362250429423301E-2</v>
      </c>
      <c r="J10" s="13">
        <v>0</v>
      </c>
    </row>
    <row r="11" spans="2:12">
      <c r="C11">
        <f>C10+0.05</f>
        <v>-0.95</v>
      </c>
      <c r="D11" s="13">
        <f t="shared" ref="D11:D70" si="0">C11*$C$3+(1-C11)*$C$4</f>
        <v>-1.4653564667643611E-2</v>
      </c>
      <c r="E11" s="13">
        <f t="shared" ref="E11:E70" si="1">SQRT(C11^2*$D$3^2+(1-C11)^2*$D$4^2+2*C11*(1-C11)*$E$3*$D$3*$C$6)</f>
        <v>6.5602661203406923E-2</v>
      </c>
      <c r="F11" s="13">
        <f t="shared" ref="F11:F70" si="2">D11-0.5*$C$6*E11^2</f>
        <v>-1.9495237469233727E-2</v>
      </c>
      <c r="I11" s="13">
        <f t="shared" ref="I11:I27" si="3">$L$4+0.5*$C$6*J11^2</f>
        <v>1.4425531679423301E-2</v>
      </c>
      <c r="J11" s="13">
        <f>J10+0.0075</f>
        <v>7.4999999999999997E-3</v>
      </c>
    </row>
    <row r="12" spans="2:12">
      <c r="C12">
        <f t="shared" ref="C12:C51" si="4">C11+0.05</f>
        <v>-0.89999999999999991</v>
      </c>
      <c r="D12" s="13">
        <f t="shared" si="0"/>
        <v>-1.3815631955517891E-2</v>
      </c>
      <c r="E12" s="13">
        <f t="shared" si="1"/>
        <v>6.2150907003334706E-2</v>
      </c>
      <c r="F12" s="13">
        <f t="shared" si="2"/>
        <v>-1.8161209102022194E-2</v>
      </c>
      <c r="I12" s="13">
        <f t="shared" si="3"/>
        <v>1.4615375429423301E-2</v>
      </c>
      <c r="J12" s="13">
        <f t="shared" ref="J12:J27" si="5">J11+0.0075</f>
        <v>1.4999999999999999E-2</v>
      </c>
    </row>
    <row r="13" spans="2:12">
      <c r="C13">
        <f t="shared" si="4"/>
        <v>-0.84999999999999987</v>
      </c>
      <c r="D13" s="13">
        <f t="shared" si="0"/>
        <v>-1.2977699243392166E-2</v>
      </c>
      <c r="E13" s="13">
        <f t="shared" si="1"/>
        <v>5.8699184725963943E-2</v>
      </c>
      <c r="F13" s="13">
        <f t="shared" si="2"/>
        <v>-1.6853992816821609E-2</v>
      </c>
      <c r="I13" s="13">
        <f t="shared" si="3"/>
        <v>1.49317816794233E-2</v>
      </c>
      <c r="J13" s="13">
        <f t="shared" si="5"/>
        <v>2.2499999999999999E-2</v>
      </c>
    </row>
    <row r="14" spans="2:12">
      <c r="C14">
        <f t="shared" si="4"/>
        <v>-0.79999999999999982</v>
      </c>
      <c r="D14" s="13">
        <f t="shared" si="0"/>
        <v>-1.2139766531266444E-2</v>
      </c>
      <c r="E14" s="13">
        <f t="shared" si="1"/>
        <v>5.5247500354640745E-2</v>
      </c>
      <c r="F14" s="13">
        <f t="shared" si="2"/>
        <v>-1.5573588613631978E-2</v>
      </c>
      <c r="I14" s="13">
        <f t="shared" si="3"/>
        <v>1.53747504294233E-2</v>
      </c>
      <c r="J14" s="13">
        <f t="shared" si="5"/>
        <v>0.03</v>
      </c>
    </row>
    <row r="15" spans="2:12">
      <c r="C15">
        <f t="shared" si="4"/>
        <v>-0.74999999999999978</v>
      </c>
      <c r="D15" s="13">
        <f t="shared" si="0"/>
        <v>-1.1301833819140723E-2</v>
      </c>
      <c r="E15" s="13">
        <f t="shared" si="1"/>
        <v>5.1795861467560628E-2</v>
      </c>
      <c r="F15" s="13">
        <f t="shared" si="2"/>
        <v>-1.4319996492453297E-2</v>
      </c>
      <c r="I15" s="13">
        <f t="shared" si="3"/>
        <v>1.59442816794233E-2</v>
      </c>
      <c r="J15" s="13">
        <f t="shared" si="5"/>
        <v>3.7499999999999999E-2</v>
      </c>
    </row>
    <row r="16" spans="2:12">
      <c r="C16">
        <f t="shared" si="4"/>
        <v>-0.69999999999999973</v>
      </c>
      <c r="D16" s="13">
        <f t="shared" si="0"/>
        <v>-1.0463901107014999E-2</v>
      </c>
      <c r="E16" s="13">
        <f t="shared" si="1"/>
        <v>4.8344277807047087E-2</v>
      </c>
      <c r="F16" s="13">
        <f t="shared" si="2"/>
        <v>-1.3093216453285563E-2</v>
      </c>
      <c r="I16" s="13">
        <f t="shared" si="3"/>
        <v>1.6640375429423301E-2</v>
      </c>
      <c r="J16" s="13">
        <f t="shared" si="5"/>
        <v>4.4999999999999998E-2</v>
      </c>
    </row>
    <row r="17" spans="3:10">
      <c r="C17">
        <f t="shared" si="4"/>
        <v>-0.64999999999999969</v>
      </c>
      <c r="D17" s="13">
        <f t="shared" si="0"/>
        <v>-9.6259683948892762E-3</v>
      </c>
      <c r="E17" s="13">
        <f t="shared" si="1"/>
        <v>4.4892762111399108E-2</v>
      </c>
      <c r="F17" s="13">
        <f t="shared" si="2"/>
        <v>-1.1893248496128783E-2</v>
      </c>
      <c r="I17" s="13">
        <f t="shared" si="3"/>
        <v>1.7463031679423299E-2</v>
      </c>
      <c r="J17" s="13">
        <f t="shared" si="5"/>
        <v>5.2499999999999998E-2</v>
      </c>
    </row>
    <row r="18" spans="3:10">
      <c r="C18">
        <f t="shared" si="4"/>
        <v>-0.59999999999999964</v>
      </c>
      <c r="D18" s="13">
        <f t="shared" si="0"/>
        <v>-8.7880356827635554E-3</v>
      </c>
      <c r="E18" s="13">
        <f t="shared" si="1"/>
        <v>4.1441331362347768E-2</v>
      </c>
      <c r="F18" s="13">
        <f t="shared" si="2"/>
        <v>-1.0720092620982953E-2</v>
      </c>
      <c r="I18" s="13">
        <f t="shared" si="3"/>
        <v>1.8412250429423301E-2</v>
      </c>
      <c r="J18" s="13">
        <f t="shared" si="5"/>
        <v>0.06</v>
      </c>
    </row>
    <row r="19" spans="3:10">
      <c r="C19">
        <f t="shared" si="4"/>
        <v>-0.5499999999999996</v>
      </c>
      <c r="D19" s="13">
        <f t="shared" si="0"/>
        <v>-7.9501029706378328E-3</v>
      </c>
      <c r="E19" s="13">
        <f t="shared" si="1"/>
        <v>3.7990008712353009E-2</v>
      </c>
      <c r="F19" s="13">
        <f t="shared" si="2"/>
        <v>-9.5737488278480731E-3</v>
      </c>
      <c r="I19" s="13">
        <f t="shared" si="3"/>
        <v>1.9488031679423302E-2</v>
      </c>
      <c r="J19" s="13">
        <f t="shared" si="5"/>
        <v>6.7500000000000004E-2</v>
      </c>
    </row>
    <row r="20" spans="3:10">
      <c r="C20">
        <f t="shared" si="4"/>
        <v>-0.49999999999999961</v>
      </c>
      <c r="D20" s="13">
        <f t="shared" si="0"/>
        <v>-7.1121702585121111E-3</v>
      </c>
      <c r="E20" s="13">
        <f t="shared" si="1"/>
        <v>3.4538826567110222E-2</v>
      </c>
      <c r="F20" s="13">
        <f t="shared" si="2"/>
        <v>-8.4542171167241442E-3</v>
      </c>
      <c r="I20" s="13">
        <f t="shared" si="3"/>
        <v>2.0690375429423303E-2</v>
      </c>
      <c r="J20" s="13">
        <f t="shared" si="5"/>
        <v>7.5000000000000011E-2</v>
      </c>
    </row>
    <row r="21" spans="3:10">
      <c r="C21">
        <f t="shared" si="4"/>
        <v>-0.44999999999999962</v>
      </c>
      <c r="D21" s="13">
        <f t="shared" si="0"/>
        <v>-6.2742375463863886E-3</v>
      </c>
      <c r="E21" s="13">
        <f t="shared" si="1"/>
        <v>3.1087831720605599E-2</v>
      </c>
      <c r="F21" s="13">
        <f t="shared" si="2"/>
        <v>-7.3614974876111666E-3</v>
      </c>
      <c r="I21" s="13">
        <f t="shared" si="3"/>
        <v>2.2019281679423304E-2</v>
      </c>
      <c r="J21" s="13">
        <f t="shared" si="5"/>
        <v>8.2500000000000018E-2</v>
      </c>
    </row>
    <row r="22" spans="3:10">
      <c r="C22">
        <f t="shared" si="4"/>
        <v>-0.39999999999999963</v>
      </c>
      <c r="D22" s="13">
        <f t="shared" si="0"/>
        <v>-5.4363048342606678E-3</v>
      </c>
      <c r="E22" s="13">
        <f t="shared" si="1"/>
        <v>2.7637094335909773E-2</v>
      </c>
      <c r="F22" s="13">
        <f t="shared" si="2"/>
        <v>-6.2955899405091409E-3</v>
      </c>
      <c r="I22" s="13">
        <f t="shared" si="3"/>
        <v>2.3474750429423305E-2</v>
      </c>
      <c r="J22" s="13">
        <f t="shared" si="5"/>
        <v>9.0000000000000024E-2</v>
      </c>
    </row>
    <row r="23" spans="3:10">
      <c r="C23">
        <f t="shared" si="4"/>
        <v>-0.34999999999999964</v>
      </c>
      <c r="D23" s="13">
        <f t="shared" si="0"/>
        <v>-4.598372122134947E-3</v>
      </c>
      <c r="E23" s="13">
        <f t="shared" si="1"/>
        <v>2.4186724610057726E-2</v>
      </c>
      <c r="F23" s="13">
        <f t="shared" si="2"/>
        <v>-5.2564944754180656E-3</v>
      </c>
      <c r="I23" s="13">
        <f t="shared" si="3"/>
        <v>2.5056781679423309E-2</v>
      </c>
      <c r="J23" s="13">
        <f t="shared" si="5"/>
        <v>9.7500000000000031E-2</v>
      </c>
    </row>
    <row r="24" spans="3:10">
      <c r="C24">
        <f t="shared" si="4"/>
        <v>-0.29999999999999966</v>
      </c>
      <c r="D24" s="13">
        <f t="shared" si="0"/>
        <v>-3.7604394100092245E-3</v>
      </c>
      <c r="E24" s="13">
        <f t="shared" si="1"/>
        <v>2.0736906065782323E-2</v>
      </c>
      <c r="F24" s="13">
        <f t="shared" si="2"/>
        <v>-4.2442110923379388E-3</v>
      </c>
      <c r="I24" s="13">
        <f t="shared" si="3"/>
        <v>2.676537542942331E-2</v>
      </c>
      <c r="J24" s="13">
        <f t="shared" si="5"/>
        <v>0.10500000000000004</v>
      </c>
    </row>
    <row r="25" spans="3:10">
      <c r="C25">
        <f t="shared" si="4"/>
        <v>-0.24999999999999967</v>
      </c>
      <c r="D25" s="13">
        <f t="shared" si="0"/>
        <v>-2.9225066978835037E-3</v>
      </c>
      <c r="E25" s="13">
        <f t="shared" si="1"/>
        <v>1.728796867150386E-2</v>
      </c>
      <c r="F25" s="13">
        <f t="shared" si="2"/>
        <v>-3.258739791268765E-3</v>
      </c>
      <c r="I25" s="13">
        <f t="shared" si="3"/>
        <v>2.8600531679423311E-2</v>
      </c>
      <c r="J25" s="13">
        <f t="shared" si="5"/>
        <v>0.11250000000000004</v>
      </c>
    </row>
    <row r="26" spans="3:10">
      <c r="C26">
        <f t="shared" si="4"/>
        <v>-0.19999999999999968</v>
      </c>
      <c r="D26" s="13">
        <f t="shared" si="0"/>
        <v>-2.084573985757782E-3</v>
      </c>
      <c r="E26" s="13">
        <f t="shared" si="1"/>
        <v>1.3840571165245667E-2</v>
      </c>
      <c r="F26" s="13">
        <f t="shared" si="2"/>
        <v>-2.3000805722105406E-3</v>
      </c>
      <c r="I26" s="13">
        <f t="shared" si="3"/>
        <v>3.0562250429423315E-2</v>
      </c>
      <c r="J26" s="13">
        <f t="shared" si="5"/>
        <v>0.12000000000000005</v>
      </c>
    </row>
    <row r="27" spans="3:10">
      <c r="C27">
        <f t="shared" si="4"/>
        <v>-0.14999999999999969</v>
      </c>
      <c r="D27" s="13">
        <f t="shared" si="0"/>
        <v>-1.2466412736320607E-3</v>
      </c>
      <c r="E27" s="13">
        <f t="shared" si="1"/>
        <v>1.0396245541592039E-2</v>
      </c>
      <c r="F27" s="13">
        <f t="shared" si="2"/>
        <v>-1.3682334351632671E-3</v>
      </c>
      <c r="I27" s="13">
        <f t="shared" si="3"/>
        <v>3.265053167942332E-2</v>
      </c>
      <c r="J27" s="13">
        <f t="shared" si="5"/>
        <v>0.12750000000000006</v>
      </c>
    </row>
    <row r="28" spans="3:10">
      <c r="C28">
        <f t="shared" si="4"/>
        <v>-9.9999999999999686E-2</v>
      </c>
      <c r="D28" s="13">
        <f t="shared" si="0"/>
        <v>-4.0870856150633885E-4</v>
      </c>
      <c r="E28" s="13">
        <f t="shared" si="1"/>
        <v>6.9595541760536957E-3</v>
      </c>
      <c r="F28" s="13">
        <f t="shared" si="2"/>
        <v>-4.631983801269436E-4</v>
      </c>
    </row>
    <row r="29" spans="3:10">
      <c r="C29">
        <f t="shared" si="4"/>
        <v>-4.9999999999999684E-2</v>
      </c>
      <c r="D29" s="13">
        <f t="shared" si="0"/>
        <v>4.2922415061938282E-4</v>
      </c>
      <c r="E29" s="13">
        <f t="shared" si="1"/>
        <v>3.5527213633061868E-3</v>
      </c>
      <c r="F29" s="13">
        <f t="shared" si="2"/>
        <v>4.1502459289842914E-4</v>
      </c>
    </row>
    <row r="30" spans="3:10">
      <c r="C30">
        <f t="shared" si="4"/>
        <v>3.1918911957973251E-16</v>
      </c>
      <c r="D30" s="13">
        <f t="shared" si="0"/>
        <v>1.2671568627451047E-3</v>
      </c>
      <c r="E30" s="13">
        <f t="shared" si="1"/>
        <v>8.007656515295515E-4</v>
      </c>
      <c r="F30" s="13">
        <f t="shared" si="2"/>
        <v>1.2664354839128514E-3</v>
      </c>
    </row>
    <row r="31" spans="3:10">
      <c r="C31">
        <f t="shared" si="4"/>
        <v>5.0000000000000322E-2</v>
      </c>
      <c r="D31" s="13">
        <f t="shared" si="0"/>
        <v>2.1050895748708264E-3</v>
      </c>
      <c r="E31" s="13">
        <f t="shared" si="1"/>
        <v>3.5346264243281164E-3</v>
      </c>
      <c r="F31" s="13">
        <f t="shared" si="2"/>
        <v>2.091034292916323E-3</v>
      </c>
    </row>
    <row r="32" spans="3:10">
      <c r="C32">
        <f t="shared" si="4"/>
        <v>0.10000000000000032</v>
      </c>
      <c r="D32" s="13">
        <f t="shared" si="0"/>
        <v>2.9430222869965481E-3</v>
      </c>
      <c r="E32" s="13">
        <f t="shared" si="1"/>
        <v>6.9411025117022459E-3</v>
      </c>
      <c r="F32" s="13">
        <f t="shared" si="2"/>
        <v>2.8888210199088439E-3</v>
      </c>
    </row>
    <row r="33" spans="3:6">
      <c r="C33">
        <f t="shared" si="4"/>
        <v>0.15000000000000033</v>
      </c>
      <c r="D33" s="13">
        <f t="shared" si="0"/>
        <v>3.7809549991222697E-3</v>
      </c>
      <c r="E33" s="13">
        <f t="shared" si="1"/>
        <v>1.037772547256245E-2</v>
      </c>
      <c r="F33" s="13">
        <f t="shared" si="2"/>
        <v>3.6597956648904144E-3</v>
      </c>
    </row>
    <row r="34" spans="3:6">
      <c r="C34">
        <f t="shared" si="4"/>
        <v>0.20000000000000034</v>
      </c>
      <c r="D34" s="13">
        <f t="shared" si="0"/>
        <v>4.6188877112479914E-3</v>
      </c>
      <c r="E34" s="13">
        <f t="shared" si="1"/>
        <v>1.3822026974264502E-2</v>
      </c>
      <c r="F34" s="13">
        <f t="shared" si="2"/>
        <v>4.4039582278610342E-3</v>
      </c>
    </row>
    <row r="35" spans="3:6">
      <c r="C35">
        <f t="shared" si="4"/>
        <v>0.25000000000000033</v>
      </c>
      <c r="D35" s="13">
        <f t="shared" si="0"/>
        <v>5.4568204233737131E-3</v>
      </c>
      <c r="E35" s="13">
        <f t="shared" si="1"/>
        <v>1.7269413283555149E-2</v>
      </c>
      <c r="F35" s="13">
        <f t="shared" si="2"/>
        <v>5.1213087088207033E-3</v>
      </c>
    </row>
    <row r="36" spans="3:6">
      <c r="C36">
        <f t="shared" si="4"/>
        <v>0.30000000000000032</v>
      </c>
      <c r="D36" s="13">
        <f t="shared" si="0"/>
        <v>6.2947531354994347E-3</v>
      </c>
      <c r="E36" s="13">
        <f t="shared" si="1"/>
        <v>2.071834458702428E-2</v>
      </c>
      <c r="F36" s="13">
        <f t="shared" si="2"/>
        <v>5.8118471077694221E-3</v>
      </c>
    </row>
    <row r="37" spans="3:6">
      <c r="C37">
        <f t="shared" si="4"/>
        <v>0.35000000000000031</v>
      </c>
      <c r="D37" s="13">
        <f t="shared" si="0"/>
        <v>7.1326858476251564E-3</v>
      </c>
      <c r="E37" s="13">
        <f t="shared" si="1"/>
        <v>2.4168159455834386E-2</v>
      </c>
      <c r="F37" s="13">
        <f t="shared" si="2"/>
        <v>6.4755734247071896E-3</v>
      </c>
    </row>
    <row r="38" spans="3:6">
      <c r="C38">
        <f t="shared" si="4"/>
        <v>0.4000000000000003</v>
      </c>
      <c r="D38" s="13">
        <f t="shared" si="0"/>
        <v>7.9706185597508781E-3</v>
      </c>
      <c r="E38" s="13">
        <f t="shared" si="1"/>
        <v>2.7618526794999539E-2</v>
      </c>
      <c r="F38" s="13">
        <f t="shared" si="2"/>
        <v>7.1124876596340069E-3</v>
      </c>
    </row>
    <row r="39" spans="3:6">
      <c r="C39">
        <f t="shared" si="4"/>
        <v>0.45000000000000029</v>
      </c>
      <c r="D39" s="13">
        <f t="shared" si="0"/>
        <v>8.8085512718765989E-3</v>
      </c>
      <c r="E39" s="13">
        <f t="shared" si="1"/>
        <v>3.106926254285881E-2</v>
      </c>
      <c r="F39" s="13">
        <f t="shared" si="2"/>
        <v>7.7225898125498731E-3</v>
      </c>
    </row>
    <row r="40" spans="3:6">
      <c r="C40">
        <f t="shared" si="4"/>
        <v>0.50000000000000033</v>
      </c>
      <c r="D40" s="13">
        <f t="shared" si="0"/>
        <v>9.6464839840023214E-3</v>
      </c>
      <c r="E40" s="13">
        <f t="shared" si="1"/>
        <v>3.4520256218278325E-2</v>
      </c>
      <c r="F40" s="13">
        <f t="shared" si="2"/>
        <v>8.3058798834547906E-3</v>
      </c>
    </row>
    <row r="41" spans="3:6">
      <c r="C41">
        <f>C40+0.05</f>
        <v>0.55000000000000038</v>
      </c>
      <c r="D41" s="13">
        <f t="shared" si="0"/>
        <v>1.0484416696128044E-2</v>
      </c>
      <c r="E41" s="13">
        <f t="shared" si="1"/>
        <v>3.7971437496907977E-2</v>
      </c>
      <c r="F41" s="13">
        <f t="shared" si="2"/>
        <v>8.862357872348757E-3</v>
      </c>
    </row>
    <row r="42" spans="3:6">
      <c r="C42">
        <f t="shared" si="4"/>
        <v>0.60000000000000042</v>
      </c>
      <c r="D42" s="13">
        <f t="shared" si="0"/>
        <v>1.1322349408253767E-2</v>
      </c>
      <c r="E42" s="13">
        <f t="shared" si="1"/>
        <v>4.1422759487691141E-2</v>
      </c>
      <c r="F42" s="13">
        <f t="shared" si="2"/>
        <v>9.3920237792317722E-3</v>
      </c>
    </row>
    <row r="43" spans="3:6">
      <c r="C43">
        <f t="shared" si="4"/>
        <v>0.65000000000000047</v>
      </c>
      <c r="D43" s="13">
        <f t="shared" si="0"/>
        <v>1.2160282120379489E-2</v>
      </c>
      <c r="E43" s="13">
        <f t="shared" si="1"/>
        <v>4.4874189723672291E-2</v>
      </c>
      <c r="F43" s="13">
        <f t="shared" si="2"/>
        <v>9.8948776041038362E-3</v>
      </c>
    </row>
    <row r="44" spans="3:6">
      <c r="C44">
        <f t="shared" si="4"/>
        <v>0.70000000000000051</v>
      </c>
      <c r="D44" s="13">
        <f t="shared" si="0"/>
        <v>1.2998214832505212E-2</v>
      </c>
      <c r="E44" s="13">
        <f t="shared" si="1"/>
        <v>4.8325705012184521E-2</v>
      </c>
      <c r="F44" s="13">
        <f t="shared" si="2"/>
        <v>1.0370919346964951E-2</v>
      </c>
    </row>
    <row r="45" spans="3:6">
      <c r="C45">
        <f t="shared" si="4"/>
        <v>0.75000000000000056</v>
      </c>
      <c r="D45" s="13">
        <f t="shared" si="0"/>
        <v>1.3836147544630934E-2</v>
      </c>
      <c r="E45" s="13">
        <f t="shared" si="1"/>
        <v>5.1777288344222204E-2</v>
      </c>
      <c r="F45" s="13">
        <f t="shared" si="2"/>
        <v>1.0820149007815114E-2</v>
      </c>
    </row>
    <row r="46" spans="3:6">
      <c r="C46">
        <f t="shared" si="4"/>
        <v>0.8000000000000006</v>
      </c>
      <c r="D46" s="13">
        <f t="shared" si="0"/>
        <v>1.4674080256756657E-2</v>
      </c>
      <c r="E46" s="13">
        <f t="shared" si="1"/>
        <v>5.5228926962455939E-2</v>
      </c>
      <c r="F46" s="13">
        <f t="shared" si="2"/>
        <v>1.1242566586654328E-2</v>
      </c>
    </row>
    <row r="47" spans="3:6">
      <c r="C47">
        <f t="shared" si="4"/>
        <v>0.85000000000000064</v>
      </c>
      <c r="D47" s="13">
        <f t="shared" si="0"/>
        <v>1.5512012968882377E-2</v>
      </c>
      <c r="E47" s="13">
        <f t="shared" si="1"/>
        <v>5.868061111095698E-2</v>
      </c>
      <c r="F47" s="13">
        <f t="shared" si="2"/>
        <v>1.1638172083482589E-2</v>
      </c>
    </row>
    <row r="48" spans="3:6">
      <c r="C48">
        <f t="shared" si="4"/>
        <v>0.90000000000000069</v>
      </c>
      <c r="D48" s="13">
        <f t="shared" si="0"/>
        <v>1.6349945681008102E-2</v>
      </c>
      <c r="E48" s="13">
        <f t="shared" si="1"/>
        <v>6.2132333201594447E-2</v>
      </c>
      <c r="F48" s="13">
        <f t="shared" si="2"/>
        <v>1.2006965498299901E-2</v>
      </c>
    </row>
    <row r="49" spans="3:6">
      <c r="C49">
        <f t="shared" si="4"/>
        <v>0.95000000000000073</v>
      </c>
      <c r="D49" s="13">
        <f t="shared" si="0"/>
        <v>1.7187878393133824E-2</v>
      </c>
      <c r="E49" s="13">
        <f t="shared" si="1"/>
        <v>6.5584087243629866E-2</v>
      </c>
      <c r="F49" s="13">
        <f t="shared" si="2"/>
        <v>1.2348946831106263E-2</v>
      </c>
    </row>
    <row r="50" spans="3:6">
      <c r="C50">
        <f>C49+0.05</f>
        <v>1.0000000000000007</v>
      </c>
      <c r="D50" s="13">
        <f t="shared" si="0"/>
        <v>1.8025811105259543E-2</v>
      </c>
      <c r="E50" s="13">
        <f t="shared" si="1"/>
        <v>6.9035868444408399E-2</v>
      </c>
      <c r="F50" s="13">
        <f t="shared" si="2"/>
        <v>1.2664116081901673E-2</v>
      </c>
    </row>
    <row r="51" spans="3:6">
      <c r="C51">
        <f t="shared" si="4"/>
        <v>1.0500000000000007</v>
      </c>
      <c r="D51" s="13">
        <f t="shared" si="0"/>
        <v>1.8863743817385269E-2</v>
      </c>
      <c r="E51" s="13">
        <f t="shared" si="1"/>
        <v>7.2487672924124044E-2</v>
      </c>
      <c r="F51" s="13">
        <f t="shared" si="2"/>
        <v>1.2952473250686134E-2</v>
      </c>
    </row>
    <row r="52" spans="3:6">
      <c r="C52">
        <f t="shared" ref="C52:C56" si="6">C51+0.05</f>
        <v>1.1000000000000008</v>
      </c>
      <c r="D52" s="13">
        <f t="shared" si="0"/>
        <v>1.9701676529510988E-2</v>
      </c>
      <c r="E52" s="13">
        <f t="shared" si="1"/>
        <v>7.593949750836794E-2</v>
      </c>
      <c r="F52" s="13">
        <f t="shared" si="2"/>
        <v>1.3214018337459641E-2</v>
      </c>
    </row>
    <row r="53" spans="3:6">
      <c r="C53">
        <f t="shared" si="6"/>
        <v>1.1500000000000008</v>
      </c>
      <c r="D53" s="13">
        <f t="shared" si="0"/>
        <v>2.0539609241636711E-2</v>
      </c>
      <c r="E53" s="13">
        <f t="shared" si="1"/>
        <v>7.9391339574789679E-2</v>
      </c>
      <c r="F53" s="13">
        <f t="shared" si="2"/>
        <v>1.34487513422222E-2</v>
      </c>
    </row>
    <row r="54" spans="3:6">
      <c r="C54">
        <f t="shared" si="6"/>
        <v>1.2000000000000008</v>
      </c>
      <c r="D54" s="13">
        <f t="shared" si="0"/>
        <v>2.1377541953762434E-2</v>
      </c>
      <c r="E54" s="13">
        <f t="shared" si="1"/>
        <v>8.2843196938090349E-2</v>
      </c>
      <c r="F54" s="13">
        <f t="shared" si="2"/>
        <v>1.3656672264973808E-2</v>
      </c>
    </row>
    <row r="55" spans="3:6">
      <c r="C55">
        <f t="shared" si="6"/>
        <v>1.2500000000000009</v>
      </c>
      <c r="D55" s="13">
        <f t="shared" si="0"/>
        <v>2.2215474665888156E-2</v>
      </c>
      <c r="E55" s="13">
        <f t="shared" si="1"/>
        <v>8.6295067762615446E-2</v>
      </c>
      <c r="F55" s="13">
        <f t="shared" si="2"/>
        <v>1.3837781105714465E-2</v>
      </c>
    </row>
    <row r="56" spans="3:6">
      <c r="C56">
        <f t="shared" si="6"/>
        <v>1.3000000000000009</v>
      </c>
      <c r="D56" s="13">
        <f t="shared" si="0"/>
        <v>2.3053407378013879E-2</v>
      </c>
      <c r="E56" s="13">
        <f t="shared" si="1"/>
        <v>8.9746950495117522E-2</v>
      </c>
      <c r="F56" s="13">
        <f t="shared" si="2"/>
        <v>1.3992077864444168E-2</v>
      </c>
    </row>
    <row r="57" spans="3:6">
      <c r="C57">
        <f t="shared" ref="C57:C63" si="7">C56+0.05</f>
        <v>1.350000000000001</v>
      </c>
      <c r="D57" s="13">
        <f t="shared" si="0"/>
        <v>2.3891340090139601E-2</v>
      </c>
      <c r="E57" s="13">
        <f t="shared" si="1"/>
        <v>9.3198843812459756E-2</v>
      </c>
      <c r="F57" s="13">
        <f t="shared" si="2"/>
        <v>1.4119562541162924E-2</v>
      </c>
    </row>
    <row r="58" spans="3:6">
      <c r="C58">
        <f t="shared" si="7"/>
        <v>1.400000000000001</v>
      </c>
      <c r="D58" s="13">
        <f t="shared" si="0"/>
        <v>2.4729272802265324E-2</v>
      </c>
      <c r="E58" s="13">
        <f t="shared" si="1"/>
        <v>9.665074658052554E-2</v>
      </c>
      <c r="F58" s="13">
        <f t="shared" si="2"/>
        <v>1.4220235135870733E-2</v>
      </c>
    </row>
    <row r="59" spans="3:6">
      <c r="C59">
        <f t="shared" si="7"/>
        <v>1.4500000000000011</v>
      </c>
      <c r="D59" s="13">
        <f t="shared" si="0"/>
        <v>2.5567205514391046E-2</v>
      </c>
      <c r="E59" s="13">
        <f t="shared" si="1"/>
        <v>0.10010265782162923</v>
      </c>
      <c r="F59" s="13">
        <f t="shared" si="2"/>
        <v>1.4294095648567583E-2</v>
      </c>
    </row>
    <row r="60" spans="3:6">
      <c r="C60">
        <f t="shared" si="7"/>
        <v>1.5000000000000011</v>
      </c>
      <c r="D60" s="13">
        <f t="shared" si="0"/>
        <v>2.6405138226516769E-2</v>
      </c>
      <c r="E60" s="13">
        <f t="shared" si="1"/>
        <v>0.10355457668844441</v>
      </c>
      <c r="F60" s="13">
        <f t="shared" si="2"/>
        <v>1.4341144079253489E-2</v>
      </c>
    </row>
    <row r="61" spans="3:6">
      <c r="C61" s="17">
        <f t="shared" si="7"/>
        <v>1.5500000000000012</v>
      </c>
      <c r="D61" s="17">
        <f t="shared" si="0"/>
        <v>2.7243070938642491E-2</v>
      </c>
      <c r="E61" s="17">
        <f t="shared" si="1"/>
        <v>0.10700650244297844</v>
      </c>
      <c r="F61" s="17">
        <f t="shared" si="2"/>
        <v>1.4361380427928448E-2</v>
      </c>
    </row>
    <row r="62" spans="3:6">
      <c r="C62">
        <f t="shared" si="7"/>
        <v>1.6000000000000012</v>
      </c>
      <c r="D62" s="13">
        <f t="shared" si="0"/>
        <v>2.8081003650768214E-2</v>
      </c>
      <c r="E62" s="13">
        <f t="shared" si="1"/>
        <v>0.11045843443948906</v>
      </c>
      <c r="F62" s="13">
        <f t="shared" si="2"/>
        <v>1.4354804694592447E-2</v>
      </c>
    </row>
    <row r="63" spans="3:6">
      <c r="C63">
        <f t="shared" si="7"/>
        <v>1.6500000000000012</v>
      </c>
      <c r="D63" s="13">
        <f t="shared" si="0"/>
        <v>2.8918936362893936E-2</v>
      </c>
      <c r="E63" s="13">
        <f t="shared" si="1"/>
        <v>0.11391037211050697</v>
      </c>
      <c r="F63" s="13">
        <f t="shared" si="2"/>
        <v>1.4321416879245501E-2</v>
      </c>
    </row>
    <row r="64" spans="3:6">
      <c r="C64">
        <f t="shared" ref="C64:C70" si="8">C63+0.05</f>
        <v>1.7000000000000013</v>
      </c>
      <c r="D64" s="13">
        <f t="shared" si="0"/>
        <v>2.9756869075019655E-2</v>
      </c>
      <c r="E64" s="13">
        <f t="shared" si="1"/>
        <v>0.11736231495532516</v>
      </c>
      <c r="F64" s="13">
        <f t="shared" si="2"/>
        <v>1.4261216981887599E-2</v>
      </c>
    </row>
    <row r="65" spans="3:6">
      <c r="C65">
        <f t="shared" si="8"/>
        <v>1.7500000000000013</v>
      </c>
      <c r="D65" s="13">
        <f t="shared" si="0"/>
        <v>3.0594801787145378E-2</v>
      </c>
      <c r="E65" s="13">
        <f t="shared" si="1"/>
        <v>0.12081426253046129</v>
      </c>
      <c r="F65" s="13">
        <f t="shared" si="2"/>
        <v>1.4174205002518751E-2</v>
      </c>
    </row>
    <row r="66" spans="3:6">
      <c r="C66">
        <f t="shared" si="8"/>
        <v>1.8000000000000014</v>
      </c>
      <c r="D66" s="13">
        <f t="shared" si="0"/>
        <v>3.1432734499271107E-2</v>
      </c>
      <c r="E66" s="13">
        <f t="shared" si="1"/>
        <v>0.12426621444170988</v>
      </c>
      <c r="F66" s="13">
        <f t="shared" si="2"/>
        <v>1.4060380941138956E-2</v>
      </c>
    </row>
    <row r="67" spans="3:6">
      <c r="C67">
        <f t="shared" si="8"/>
        <v>1.8500000000000014</v>
      </c>
      <c r="D67" s="13">
        <f t="shared" si="0"/>
        <v>3.227066721139682E-2</v>
      </c>
      <c r="E67" s="13">
        <f t="shared" si="1"/>
        <v>0.12771817033748303</v>
      </c>
      <c r="F67" s="13">
        <f t="shared" si="2"/>
        <v>1.3919744797748199E-2</v>
      </c>
    </row>
    <row r="68" spans="3:6">
      <c r="C68">
        <f t="shared" si="8"/>
        <v>1.9000000000000015</v>
      </c>
      <c r="D68" s="13">
        <f t="shared" si="0"/>
        <v>3.3108599923522546E-2</v>
      </c>
      <c r="E68" s="13">
        <f t="shared" si="1"/>
        <v>0.13117012990320301</v>
      </c>
      <c r="F68" s="13">
        <f t="shared" si="2"/>
        <v>1.3752296572346501E-2</v>
      </c>
    </row>
    <row r="69" spans="3:6">
      <c r="C69">
        <f t="shared" si="8"/>
        <v>1.9500000000000015</v>
      </c>
      <c r="D69" s="13">
        <f t="shared" si="0"/>
        <v>3.3946532635648265E-2</v>
      </c>
      <c r="E69" s="13">
        <f t="shared" si="1"/>
        <v>0.13462209285655713</v>
      </c>
      <c r="F69" s="13">
        <f t="shared" si="2"/>
        <v>1.3558036264933838E-2</v>
      </c>
    </row>
    <row r="70" spans="3:6">
      <c r="C70">
        <f t="shared" si="8"/>
        <v>2.0000000000000013</v>
      </c>
      <c r="D70" s="13">
        <f t="shared" si="0"/>
        <v>3.4784465347773984E-2</v>
      </c>
      <c r="E70" s="13">
        <f t="shared" si="1"/>
        <v>0.13807405894346456</v>
      </c>
      <c r="F70" s="13">
        <f t="shared" si="2"/>
        <v>1.3336963875510244E-2</v>
      </c>
    </row>
    <row r="71" spans="3:6">
      <c r="F71" s="13">
        <f>MAX(F10:F70)</f>
        <v>1.4361380427928448E-2</v>
      </c>
    </row>
  </sheetData>
  <mergeCells count="1"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Nadima El-Hassan</dc:creator>
  <cp:keywords/>
  <dc:description/>
  <cp:lastModifiedBy>Maitrya Anupam</cp:lastModifiedBy>
  <cp:revision/>
  <dcterms:created xsi:type="dcterms:W3CDTF">2022-03-08T07:29:34Z</dcterms:created>
  <dcterms:modified xsi:type="dcterms:W3CDTF">2026-01-14T00:27:01Z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a6c3db-1667-4f49-995a-8b9973972958_Enabled">
    <vt:lpwstr>true</vt:lpwstr>
  </property>
  <property fmtid="{D5CDD505-2E9C-101B-9397-08002B2CF9AE}" pid="3" name="MSIP_Label_51a6c3db-1667-4f49-995a-8b9973972958_SetDate">
    <vt:lpwstr>2023-08-13T12:12:10Z</vt:lpwstr>
  </property>
  <property fmtid="{D5CDD505-2E9C-101B-9397-08002B2CF9AE}" pid="4" name="MSIP_Label_51a6c3db-1667-4f49-995a-8b9973972958_Method">
    <vt:lpwstr>Standard</vt:lpwstr>
  </property>
  <property fmtid="{D5CDD505-2E9C-101B-9397-08002B2CF9AE}" pid="5" name="MSIP_Label_51a6c3db-1667-4f49-995a-8b9973972958_Name">
    <vt:lpwstr>UTS-Internal</vt:lpwstr>
  </property>
  <property fmtid="{D5CDD505-2E9C-101B-9397-08002B2CF9AE}" pid="6" name="MSIP_Label_51a6c3db-1667-4f49-995a-8b9973972958_SiteId">
    <vt:lpwstr>e8911c26-cf9f-4a9c-878e-527807be8791</vt:lpwstr>
  </property>
  <property fmtid="{D5CDD505-2E9C-101B-9397-08002B2CF9AE}" pid="7" name="MSIP_Label_51a6c3db-1667-4f49-995a-8b9973972958_ActionId">
    <vt:lpwstr>8d0386d9-0250-4e0e-b8b2-1ddf3c0857db</vt:lpwstr>
  </property>
  <property fmtid="{D5CDD505-2E9C-101B-9397-08002B2CF9AE}" pid="8" name="MSIP_Label_51a6c3db-1667-4f49-995a-8b9973972958_ContentBits">
    <vt:lpwstr>0</vt:lpwstr>
  </property>
</Properties>
</file>